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Roland\Documents\Gemeindejugend\Subversion\zeltlager\2016\"/>
    </mc:Choice>
  </mc:AlternateContent>
  <bookViews>
    <workbookView xWindow="10656" yWindow="-12" windowWidth="10716" windowHeight="9240" tabRatio="903" activeTab="2"/>
  </bookViews>
  <sheets>
    <sheet name="Referenz" sheetId="15" r:id="rId1"/>
    <sheet name="Speiseplan" sheetId="17" r:id="rId2"/>
    <sheet name="Kalkulation" sheetId="34" r:id="rId3"/>
    <sheet name="Memmingen" sheetId="36" r:id="rId4"/>
    <sheet name="Großhandel" sheetId="11" r:id="rId5"/>
    <sheet name="Gewürze_Weber" sheetId="12" r:id="rId6"/>
    <sheet name="Gefro" sheetId="13" r:id="rId7"/>
    <sheet name="Naturkost_Kling" sheetId="14" r:id="rId8"/>
    <sheet name="Rezepte_1" sheetId="32" r:id="rId9"/>
    <sheet name="Rezepte" sheetId="16" r:id="rId10"/>
    <sheet name="zu erledigen" sheetId="37" r:id="rId11"/>
    <sheet name="Ideen fürs nächste Jahr" sheetId="38" r:id="rId12"/>
    <sheet name="Speiseplan (Entwurf)" sheetId="33" r:id="rId13"/>
  </sheets>
  <definedNames>
    <definedName name="_2Excel_BuiltIn_Print_Area_1_1">#REF!</definedName>
    <definedName name="_3Excel_BuiltIn_Print_Area_11_1">#REF!</definedName>
    <definedName name="_4Excel_BuiltIn_Print_Area_12_1">#REF!</definedName>
    <definedName name="_5Excel_BuiltIn_Print_Area_13_1">#REF!</definedName>
    <definedName name="_xlnm._FilterDatabase" localSheetId="4" hidden="1">Großhandel!$A$1:$N$150</definedName>
    <definedName name="_xlnm._FilterDatabase" localSheetId="2" hidden="1">Kalkulation!$A$1:$K$523</definedName>
    <definedName name="ABBAU">Referenz!$A$22</definedName>
    <definedName name="ABBAU_FREITAG">Referenz!$A$23</definedName>
    <definedName name="Abfrage_von_Bäcker_3_4">#REF!</definedName>
    <definedName name="Abfrage_von_Bäcker_4">#REF!</definedName>
    <definedName name="Abfrage_von_Einkauf_3">#REF!</definedName>
    <definedName name="Abfrage_von_EXCEL_JUGEND_Einkauf_1_3">#REF!</definedName>
    <definedName name="Abfrage_von_EXCEL_JUGEND_Einkauf_2_3">#REF!</definedName>
    <definedName name="Abfrage_von_EXCEL_JUGEND_Einkauf_3">#REF!</definedName>
    <definedName name="Abfrage_von_Gefro_13">#REF!</definedName>
    <definedName name="Abfrage_von_Großhandel_11">#REF!</definedName>
    <definedName name="Abfrage_von_Kurier_9">#REF!</definedName>
    <definedName name="Abfrage_von_Lebensmittel_6">#REF!</definedName>
    <definedName name="Abfrage_von_Memmingen" localSheetId="3" hidden="1">Memmingen!#REF!</definedName>
    <definedName name="Abfrage_von_Memmingen_10">#REF!</definedName>
    <definedName name="Abfrage_von_Metzger_1_10">#REF!</definedName>
    <definedName name="Abfrage_von_Metzger_1_11">#REF!</definedName>
    <definedName name="Abfrage_von_Metzger_1_5">#REF!</definedName>
    <definedName name="Abfrage_von_Metzger_1_6">#REF!</definedName>
    <definedName name="Abfrage_von_Metzger_1_7">#REF!</definedName>
    <definedName name="Abfrage_von_Metzger_1_8">#REF!</definedName>
    <definedName name="Abfrage_von_Metzger_1_9">#REF!</definedName>
    <definedName name="Abfrage_von_Metzger_5">#REF!</definedName>
    <definedName name="Abfrage_von_Milch_8">#REF!</definedName>
    <definedName name="Abfrage_von_Rapunzel_14">#REF!</definedName>
    <definedName name="AUFBAU">Referenz!$A$17</definedName>
    <definedName name="AUFBAU_DATUM">Referenz!$D$11</definedName>
    <definedName name="_xlnm.Print_Area" localSheetId="6">Gefro!$A$1:$H$53</definedName>
    <definedName name="_xlnm.Print_Area" localSheetId="5">Gewürze_Weber!$A$1:$F$45</definedName>
    <definedName name="_xlnm.Print_Area" localSheetId="4">Großhandel!$A$1:$C$114</definedName>
    <definedName name="_xlnm.Print_Area" localSheetId="2">Kalkulation!$A$1:$K$523</definedName>
    <definedName name="_xlnm.Print_Area" localSheetId="3">Memmingen!$A$2:$E$68</definedName>
    <definedName name="_xlnm.Print_Area" localSheetId="7">Naturkost_Kling!$A$1:$F$44</definedName>
    <definedName name="_xlnm.Print_Area" localSheetId="0">Referenz!$A$8:$D$62</definedName>
    <definedName name="_xlnm.Print_Area" localSheetId="8">Rezepte_1!$A$1:$K$91</definedName>
    <definedName name="_xlnm.Print_Area" localSheetId="12">'Speiseplan (Entwurf)'!$A$1:$D$43</definedName>
    <definedName name="ELTERNSONNTAG">Referenz!$A$19</definedName>
    <definedName name="Excel_BuiltIn__FilterDatabase_1">#REF!</definedName>
    <definedName name="Excel_BuiltIn_Print_Area_10">#REF!</definedName>
    <definedName name="Excel_BuiltIn_Print_Area_10_1">#REF!</definedName>
    <definedName name="ExterneDaten_1_4">#REF!</definedName>
    <definedName name="ExterneDaten_1_5">#REF!</definedName>
    <definedName name="FLEISCHLOS">Referenz!$A$16</definedName>
    <definedName name="FLEISCHLOS_2">Referenz!$A$21</definedName>
    <definedName name="TEILNEHMER">Referenz!$A$15</definedName>
    <definedName name="TEILNEHMER_2">Referenz!$A$20</definedName>
    <definedName name="WOCHENENDE">Referenz!$A$18</definedName>
  </definedNames>
  <calcPr calcId="152511"/>
</workbook>
</file>

<file path=xl/calcChain.xml><?xml version="1.0" encoding="utf-8"?>
<calcChain xmlns="http://schemas.openxmlformats.org/spreadsheetml/2006/main">
  <c r="D280" i="34" l="1"/>
  <c r="D154" i="34"/>
  <c r="D385" i="34"/>
  <c r="D384" i="34"/>
  <c r="D383" i="34"/>
  <c r="D428" i="34"/>
  <c r="D372" i="34"/>
  <c r="D285" i="34"/>
  <c r="D122" i="34"/>
  <c r="D213" i="34"/>
  <c r="D279" i="34" l="1"/>
  <c r="D281" i="34"/>
  <c r="D282" i="34"/>
  <c r="D283" i="34"/>
  <c r="D284" i="34"/>
  <c r="D278" i="34"/>
  <c r="D123" i="34"/>
  <c r="D124" i="34"/>
  <c r="D125" i="34"/>
  <c r="D126" i="34"/>
  <c r="D79" i="34"/>
  <c r="D252" i="34"/>
  <c r="D200" i="34"/>
  <c r="D29" i="17" l="1"/>
  <c r="D32" i="17"/>
  <c r="C29" i="17"/>
  <c r="D23" i="17"/>
  <c r="C23" i="17"/>
  <c r="D17" i="17"/>
  <c r="C17" i="17"/>
  <c r="D14" i="17"/>
  <c r="C14" i="17"/>
  <c r="D11" i="17"/>
  <c r="C11" i="17"/>
  <c r="D8" i="17"/>
  <c r="C8" i="17"/>
  <c r="D5" i="17"/>
  <c r="C5" i="17"/>
  <c r="D2" i="17"/>
  <c r="D29" i="34"/>
  <c r="D24" i="34"/>
  <c r="D25" i="34"/>
  <c r="D26" i="34"/>
  <c r="D23" i="34"/>
  <c r="D27" i="34"/>
  <c r="D28" i="34"/>
  <c r="D22" i="34"/>
  <c r="D460" i="34"/>
  <c r="D459" i="34"/>
  <c r="D456" i="34"/>
  <c r="D454" i="34"/>
  <c r="D455" i="34"/>
  <c r="D457" i="34"/>
  <c r="D458" i="34"/>
  <c r="D453" i="34"/>
  <c r="D430" i="34"/>
  <c r="D382" i="34"/>
  <c r="D381" i="34"/>
  <c r="D377" i="34"/>
  <c r="D380" i="34"/>
  <c r="D379" i="34"/>
  <c r="D378" i="34"/>
  <c r="D376" i="34"/>
  <c r="D373" i="34"/>
  <c r="D374" i="34"/>
  <c r="D375" i="34"/>
  <c r="D236" i="34"/>
  <c r="D235" i="34"/>
  <c r="D251" i="34" l="1"/>
  <c r="D212" i="34"/>
  <c r="D135" i="34"/>
  <c r="D211" i="34"/>
  <c r="D197" i="34"/>
  <c r="D196" i="34"/>
  <c r="D198" i="34"/>
  <c r="D194" i="34"/>
  <c r="D114" i="34"/>
  <c r="D166" i="34"/>
  <c r="D165" i="34"/>
  <c r="D164" i="34"/>
  <c r="D163" i="34"/>
  <c r="D167" i="34"/>
  <c r="D120" i="34"/>
  <c r="D119" i="34"/>
  <c r="D51" i="34"/>
  <c r="D50" i="34"/>
  <c r="D48" i="34"/>
  <c r="D121" i="34"/>
  <c r="C495" i="16" l="1"/>
  <c r="C494" i="16"/>
  <c r="C493" i="16"/>
  <c r="C492" i="16"/>
  <c r="C491" i="16"/>
  <c r="C490" i="16"/>
  <c r="C489" i="16"/>
  <c r="D301" i="34"/>
  <c r="D299" i="34"/>
  <c r="D300" i="34"/>
  <c r="D302" i="34"/>
  <c r="D170" i="34"/>
  <c r="D169" i="34"/>
  <c r="D168" i="34"/>
  <c r="D134" i="34" l="1"/>
  <c r="D133" i="34"/>
  <c r="D132" i="34"/>
  <c r="C466" i="16"/>
  <c r="C468" i="16"/>
  <c r="C469" i="16"/>
  <c r="C470" i="16"/>
  <c r="C471" i="16"/>
  <c r="C472" i="16"/>
  <c r="C473" i="16"/>
  <c r="C474" i="16"/>
  <c r="C475" i="16"/>
  <c r="C476" i="16"/>
  <c r="C477" i="16"/>
  <c r="C478" i="16"/>
  <c r="C479" i="16"/>
  <c r="C455" i="16"/>
  <c r="C456" i="16"/>
  <c r="C457" i="16"/>
  <c r="C458" i="16"/>
  <c r="C459" i="16"/>
  <c r="C460" i="16"/>
  <c r="D298" i="34"/>
  <c r="D297" i="34"/>
  <c r="D295" i="34"/>
  <c r="D294" i="34"/>
  <c r="D293" i="34"/>
  <c r="D292" i="34"/>
  <c r="D291" i="34"/>
  <c r="D290" i="34"/>
  <c r="C447" i="16"/>
  <c r="C448" i="16"/>
  <c r="C449" i="16"/>
  <c r="C450" i="16"/>
  <c r="D128" i="34"/>
  <c r="C434" i="16"/>
  <c r="C437" i="16"/>
  <c r="C438" i="16"/>
  <c r="C439" i="16"/>
  <c r="C440" i="16"/>
  <c r="C441" i="16"/>
  <c r="C442" i="16"/>
  <c r="C419" i="16"/>
  <c r="C420" i="16"/>
  <c r="C421" i="16"/>
  <c r="C422" i="16"/>
  <c r="C423" i="16"/>
  <c r="C424" i="16"/>
  <c r="C426" i="16"/>
  <c r="C427" i="16"/>
  <c r="C428" i="16"/>
  <c r="C429" i="16"/>
  <c r="D210" i="34"/>
  <c r="D206" i="34"/>
  <c r="D205" i="34"/>
  <c r="D204" i="34"/>
  <c r="D203" i="34"/>
  <c r="D202" i="34"/>
  <c r="D199" i="34"/>
  <c r="C404" i="16"/>
  <c r="C405" i="16"/>
  <c r="C406" i="16"/>
  <c r="C407" i="16"/>
  <c r="C409" i="16"/>
  <c r="C410" i="16"/>
  <c r="D75" i="34"/>
  <c r="D74" i="34"/>
  <c r="D73" i="34"/>
  <c r="D71" i="34"/>
  <c r="D70" i="34"/>
  <c r="D69" i="34"/>
  <c r="D60" i="34"/>
  <c r="C398" i="16"/>
  <c r="C391" i="16"/>
  <c r="C392" i="16"/>
  <c r="C393" i="16"/>
  <c r="C394" i="16"/>
  <c r="C395" i="16"/>
  <c r="C381" i="16"/>
  <c r="C382" i="16"/>
  <c r="C383" i="16"/>
  <c r="C384" i="16"/>
  <c r="C385" i="16"/>
  <c r="C408" i="16" l="1"/>
  <c r="A15" i="33"/>
  <c r="D391" i="34" l="1"/>
  <c r="D39" i="12" l="1"/>
  <c r="D52" i="13"/>
  <c r="D32" i="14"/>
  <c r="K16" i="14"/>
  <c r="D317" i="34" l="1"/>
  <c r="D316" i="34"/>
  <c r="D315" i="34"/>
  <c r="D314" i="34"/>
  <c r="D313" i="34"/>
  <c r="D312" i="34"/>
  <c r="D311" i="34"/>
  <c r="D126" i="32" l="1"/>
  <c r="G125" i="32"/>
  <c r="D125" i="32" s="1"/>
  <c r="G124" i="32"/>
  <c r="D124" i="32" s="1"/>
  <c r="D123" i="32"/>
  <c r="D122" i="32"/>
  <c r="D121" i="32"/>
  <c r="D120" i="32"/>
  <c r="D119" i="32"/>
  <c r="D519" i="34"/>
  <c r="D518" i="34"/>
  <c r="D514" i="34"/>
  <c r="D513" i="34"/>
  <c r="D512" i="34"/>
  <c r="D511" i="34"/>
  <c r="D510" i="34"/>
  <c r="D509" i="34"/>
  <c r="D489" i="34"/>
  <c r="D488" i="34"/>
  <c r="D487" i="34"/>
  <c r="D483" i="34"/>
  <c r="D482" i="34"/>
  <c r="D481" i="34"/>
  <c r="D480" i="34"/>
  <c r="D479" i="34"/>
  <c r="D478" i="34"/>
  <c r="D477" i="34"/>
  <c r="D468" i="34"/>
  <c r="D467" i="34"/>
  <c r="D466" i="34"/>
  <c r="D465" i="34"/>
  <c r="D464" i="34"/>
  <c r="D449" i="34"/>
  <c r="D448" i="34"/>
  <c r="D447" i="34"/>
  <c r="D446" i="34"/>
  <c r="D445" i="34"/>
  <c r="D444" i="34"/>
  <c r="D443" i="34"/>
  <c r="D442" i="34"/>
  <c r="D399" i="34"/>
  <c r="D398" i="34"/>
  <c r="D397" i="34"/>
  <c r="D396" i="34"/>
  <c r="D395" i="34"/>
  <c r="D393" i="34"/>
  <c r="D392" i="34"/>
  <c r="D390" i="34"/>
  <c r="D114" i="32"/>
  <c r="D113" i="32"/>
  <c r="D112" i="32"/>
  <c r="D111" i="32"/>
  <c r="D110" i="32"/>
  <c r="D109" i="32"/>
  <c r="D108" i="32"/>
  <c r="D368" i="34"/>
  <c r="D367" i="34"/>
  <c r="D366" i="34"/>
  <c r="D365" i="34"/>
  <c r="D364" i="34"/>
  <c r="D363" i="34"/>
  <c r="D362" i="34"/>
  <c r="A39" i="17"/>
  <c r="A36" i="17"/>
  <c r="A33" i="17"/>
  <c r="A30" i="17"/>
  <c r="A27" i="17"/>
  <c r="A24" i="17"/>
  <c r="A21" i="17"/>
  <c r="A18" i="17"/>
  <c r="A15" i="17"/>
  <c r="A12" i="17"/>
  <c r="A9" i="17"/>
  <c r="A6" i="17"/>
  <c r="A3" i="17"/>
  <c r="A505" i="34"/>
  <c r="A473" i="34"/>
  <c r="A438" i="34"/>
  <c r="A404" i="34"/>
  <c r="A358" i="34"/>
  <c r="A307" i="34"/>
  <c r="A258" i="34"/>
  <c r="A221" i="34"/>
  <c r="A180" i="34"/>
  <c r="A140" i="34"/>
  <c r="A104" i="34"/>
  <c r="A65" i="34"/>
  <c r="A34" i="34"/>
  <c r="A2" i="34"/>
  <c r="D500" i="34"/>
  <c r="D499" i="34"/>
  <c r="D498" i="34"/>
  <c r="D497" i="34"/>
  <c r="D496" i="34"/>
  <c r="D495" i="34"/>
  <c r="D494" i="34"/>
  <c r="D493" i="34"/>
  <c r="D270" i="34"/>
  <c r="D173" i="34"/>
  <c r="D172" i="34"/>
  <c r="D171" i="34"/>
  <c r="D250" i="34"/>
  <c r="D249" i="34"/>
  <c r="D248" i="34"/>
  <c r="D243" i="34"/>
  <c r="D242" i="34"/>
  <c r="D241" i="34"/>
  <c r="D231" i="34"/>
  <c r="D230" i="34"/>
  <c r="D229" i="34"/>
  <c r="D228" i="34"/>
  <c r="D227" i="34"/>
  <c r="D226" i="34"/>
  <c r="D225" i="34"/>
  <c r="D159" i="34"/>
  <c r="D158" i="34"/>
  <c r="D157" i="34"/>
  <c r="D156" i="34"/>
  <c r="D155" i="34"/>
  <c r="D153" i="34"/>
  <c r="D189" i="34"/>
  <c r="D188" i="34"/>
  <c r="D187" i="34"/>
  <c r="D186" i="34"/>
  <c r="D185" i="34"/>
  <c r="D184" i="34"/>
  <c r="D115" i="34"/>
  <c r="D149" i="34"/>
  <c r="D148" i="34"/>
  <c r="D147" i="34"/>
  <c r="D146" i="34"/>
  <c r="D145" i="34"/>
  <c r="D144" i="34"/>
  <c r="D190" i="34"/>
  <c r="D113" i="34"/>
  <c r="D112" i="34"/>
  <c r="D111" i="34"/>
  <c r="D110" i="34"/>
  <c r="D109" i="34"/>
  <c r="D108" i="34"/>
  <c r="D97" i="34"/>
  <c r="D96" i="34"/>
  <c r="D95" i="34"/>
  <c r="D94" i="34"/>
  <c r="D90" i="34"/>
  <c r="D89" i="34"/>
  <c r="D88" i="34"/>
  <c r="D87" i="34"/>
  <c r="D86" i="34"/>
  <c r="D85" i="34"/>
  <c r="D84" i="34"/>
  <c r="D83" i="34"/>
  <c r="D82" i="34"/>
  <c r="D81" i="34"/>
  <c r="D80" i="34"/>
  <c r="D72" i="34"/>
  <c r="D59" i="34"/>
  <c r="D58" i="34"/>
  <c r="D57" i="34"/>
  <c r="D55" i="34"/>
  <c r="D44" i="34"/>
  <c r="D43" i="34"/>
  <c r="D42" i="34"/>
  <c r="D41" i="34"/>
  <c r="D40" i="34"/>
  <c r="D39" i="34"/>
  <c r="D38" i="34"/>
  <c r="D18" i="34"/>
  <c r="D17" i="34"/>
  <c r="D16" i="34"/>
  <c r="D15" i="34"/>
  <c r="D10" i="34"/>
  <c r="D9" i="34"/>
  <c r="D8" i="34"/>
  <c r="D7" i="34"/>
  <c r="D6" i="34"/>
  <c r="D433" i="34"/>
  <c r="D432" i="34"/>
  <c r="D431" i="34"/>
  <c r="D429" i="34"/>
  <c r="D424" i="34"/>
  <c r="D423" i="34"/>
  <c r="D422" i="34"/>
  <c r="D421" i="34"/>
  <c r="D420" i="34"/>
  <c r="D419" i="34"/>
  <c r="D418" i="34"/>
  <c r="D414" i="34"/>
  <c r="D413" i="34"/>
  <c r="D412" i="34"/>
  <c r="D411" i="34"/>
  <c r="D410" i="34"/>
  <c r="D409" i="34"/>
  <c r="D408" i="34"/>
  <c r="D331" i="34"/>
  <c r="D330" i="34"/>
  <c r="D333" i="34"/>
  <c r="D332" i="34"/>
  <c r="D344" i="34"/>
  <c r="D342" i="34"/>
  <c r="D341" i="34"/>
  <c r="D340" i="34"/>
  <c r="D339" i="34"/>
  <c r="D327" i="34"/>
  <c r="D338" i="34"/>
  <c r="D337" i="34"/>
  <c r="D336" i="34"/>
  <c r="D335" i="34"/>
  <c r="D326" i="34"/>
  <c r="D325" i="34"/>
  <c r="D324" i="34"/>
  <c r="D323" i="34"/>
  <c r="D322" i="34"/>
  <c r="D350" i="34"/>
  <c r="D349" i="34"/>
  <c r="D348" i="34"/>
  <c r="D253" i="34"/>
  <c r="D268" i="34"/>
  <c r="D266" i="34"/>
  <c r="D262" i="34"/>
  <c r="D265" i="34"/>
  <c r="D271" i="34"/>
  <c r="D274" i="34"/>
  <c r="D267" i="34"/>
  <c r="D272" i="34"/>
  <c r="D269" i="34"/>
  <c r="D273" i="34"/>
  <c r="D264" i="34"/>
  <c r="D263" i="34"/>
  <c r="A18" i="33" l="1"/>
  <c r="A42" i="11" l="1"/>
  <c r="A44" i="11"/>
  <c r="A45" i="11"/>
  <c r="A87" i="11"/>
  <c r="D98" i="34" l="1"/>
  <c r="B32" i="12"/>
  <c r="B33" i="12"/>
  <c r="B22" i="12"/>
  <c r="A15" i="11"/>
  <c r="A56" i="11"/>
  <c r="A113" i="11"/>
  <c r="D104" i="32"/>
  <c r="D103" i="32"/>
  <c r="D102" i="32"/>
  <c r="D101" i="32"/>
  <c r="D100" i="32"/>
  <c r="D99" i="32"/>
  <c r="D98" i="32"/>
  <c r="D97" i="32"/>
  <c r="D95" i="32"/>
  <c r="D94" i="32"/>
  <c r="D93" i="32"/>
  <c r="D92" i="32"/>
  <c r="D91" i="32"/>
  <c r="D38" i="17"/>
  <c r="C38" i="17"/>
  <c r="D35" i="17"/>
  <c r="C35" i="17"/>
  <c r="C32" i="17"/>
  <c r="D26" i="17"/>
  <c r="C26" i="17"/>
  <c r="D20" i="17"/>
  <c r="C20" i="17"/>
  <c r="B36" i="17"/>
  <c r="B24" i="17"/>
  <c r="B15" i="17"/>
  <c r="C2" i="17"/>
  <c r="B2" i="17"/>
  <c r="D87" i="32"/>
  <c r="D86" i="32"/>
  <c r="D85" i="32"/>
  <c r="D84" i="32"/>
  <c r="A64" i="11"/>
  <c r="A111" i="11"/>
  <c r="A112" i="11"/>
  <c r="A109" i="11"/>
  <c r="A100" i="11"/>
  <c r="A60" i="11"/>
  <c r="G394" i="34"/>
  <c r="D394" i="34" s="1"/>
  <c r="G343" i="34"/>
  <c r="D343" i="34" s="1"/>
  <c r="D239" i="34"/>
  <c r="D27" i="32"/>
  <c r="G26" i="32"/>
  <c r="D26" i="32"/>
  <c r="G25" i="32"/>
  <c r="D25" i="32"/>
  <c r="D24" i="32"/>
  <c r="D23" i="32"/>
  <c r="D22" i="32"/>
  <c r="D21" i="32"/>
  <c r="D20" i="32"/>
  <c r="D30" i="32"/>
  <c r="D31" i="32"/>
  <c r="D32" i="32"/>
  <c r="D33" i="32"/>
  <c r="D34" i="32"/>
  <c r="D35" i="32"/>
  <c r="D36" i="32"/>
  <c r="G38" i="32"/>
  <c r="D38" i="32"/>
  <c r="A39" i="33"/>
  <c r="A36" i="33"/>
  <c r="A33" i="33"/>
  <c r="A30" i="33"/>
  <c r="A27" i="33"/>
  <c r="A24" i="33"/>
  <c r="A21" i="33"/>
  <c r="A12" i="33"/>
  <c r="A9" i="33"/>
  <c r="A6" i="33"/>
  <c r="A3" i="33"/>
  <c r="D80" i="32"/>
  <c r="D79" i="32"/>
  <c r="D78" i="32"/>
  <c r="D77" i="32"/>
  <c r="D76" i="32"/>
  <c r="D75" i="32"/>
  <c r="D74" i="32"/>
  <c r="D70" i="32"/>
  <c r="D69" i="32"/>
  <c r="D68" i="32"/>
  <c r="D67" i="32"/>
  <c r="D66" i="32"/>
  <c r="D65" i="32"/>
  <c r="D64" i="32"/>
  <c r="D63" i="32"/>
  <c r="D62" i="32"/>
  <c r="D61" i="32"/>
  <c r="D60" i="32"/>
  <c r="D59" i="32"/>
  <c r="D58" i="32"/>
  <c r="D57" i="32"/>
  <c r="D56" i="32"/>
  <c r="D55" i="32"/>
  <c r="D54" i="32"/>
  <c r="D49" i="32"/>
  <c r="D48" i="32"/>
  <c r="D47" i="32"/>
  <c r="D46" i="32"/>
  <c r="D45" i="32"/>
  <c r="D44" i="32"/>
  <c r="D40" i="32"/>
  <c r="G39" i="32"/>
  <c r="D39" i="32" s="1"/>
  <c r="D16" i="32"/>
  <c r="G15" i="32"/>
  <c r="D15" i="32"/>
  <c r="G14" i="32"/>
  <c r="D14" i="32"/>
  <c r="D11" i="32"/>
  <c r="D10" i="32"/>
  <c r="D9" i="32"/>
  <c r="D6" i="32"/>
  <c r="D5" i="32"/>
  <c r="C47" i="13"/>
  <c r="C48" i="13"/>
  <c r="C49" i="13"/>
  <c r="B12" i="12"/>
  <c r="B13" i="12"/>
  <c r="B14" i="12"/>
  <c r="B15" i="12"/>
  <c r="B16" i="12"/>
  <c r="B17" i="12"/>
  <c r="B18" i="12"/>
  <c r="B19" i="12"/>
  <c r="B20" i="12"/>
  <c r="B21" i="12"/>
  <c r="B23" i="12"/>
  <c r="B24" i="12"/>
  <c r="B25" i="12"/>
  <c r="B26" i="12"/>
  <c r="B27" i="12"/>
  <c r="B28" i="12"/>
  <c r="B29" i="12"/>
  <c r="B30" i="12"/>
  <c r="B31" i="12"/>
  <c r="B34" i="12"/>
  <c r="D43" i="12"/>
  <c r="D44" i="12"/>
  <c r="D45" i="12"/>
  <c r="A5" i="11"/>
  <c r="A6" i="11"/>
  <c r="A7" i="11"/>
  <c r="A8" i="11"/>
  <c r="A9" i="11"/>
  <c r="A10" i="11"/>
  <c r="A11" i="11"/>
  <c r="A12" i="11"/>
  <c r="A13" i="11"/>
  <c r="A14" i="11"/>
  <c r="A16" i="11"/>
  <c r="A17" i="11"/>
  <c r="A18" i="11"/>
  <c r="A19" i="11"/>
  <c r="A20" i="11"/>
  <c r="A21" i="11"/>
  <c r="A27" i="11"/>
  <c r="A28" i="11"/>
  <c r="A29" i="11"/>
  <c r="A30" i="11"/>
  <c r="A31" i="11"/>
  <c r="A32" i="11"/>
  <c r="A33" i="11"/>
  <c r="A34" i="11"/>
  <c r="A35" i="11"/>
  <c r="A36" i="11"/>
  <c r="A37" i="11"/>
  <c r="A38" i="11"/>
  <c r="A39" i="11"/>
  <c r="A40" i="11"/>
  <c r="A41" i="11"/>
  <c r="A43" i="11"/>
  <c r="A46" i="11"/>
  <c r="A47" i="11"/>
  <c r="A48" i="11"/>
  <c r="A49" i="11"/>
  <c r="A50" i="11"/>
  <c r="A51" i="11"/>
  <c r="A52" i="11"/>
  <c r="A53" i="11"/>
  <c r="A54" i="11"/>
  <c r="A55" i="11"/>
  <c r="A57" i="11"/>
  <c r="A58" i="11"/>
  <c r="A59" i="11"/>
  <c r="A61" i="11"/>
  <c r="A62" i="11"/>
  <c r="A63" i="11"/>
  <c r="A70" i="11"/>
  <c r="A71" i="11"/>
  <c r="A72" i="11"/>
  <c r="A73" i="11"/>
  <c r="A74" i="11"/>
  <c r="A75" i="11"/>
  <c r="A76" i="11"/>
  <c r="A83" i="11"/>
  <c r="A84" i="11"/>
  <c r="A85" i="11"/>
  <c r="A86" i="11"/>
  <c r="A88" i="11"/>
  <c r="A89" i="11"/>
  <c r="A90" i="11"/>
  <c r="A91" i="11"/>
  <c r="A92" i="11"/>
  <c r="A93" i="11"/>
  <c r="A94" i="11"/>
  <c r="A95" i="11"/>
  <c r="A96" i="11"/>
  <c r="A97" i="11"/>
  <c r="A99" i="11"/>
  <c r="A106" i="11"/>
  <c r="A107" i="11"/>
  <c r="A108" i="11"/>
  <c r="A110" i="11"/>
  <c r="C23" i="14"/>
  <c r="C24" i="14"/>
  <c r="C25" i="14"/>
  <c r="D8" i="15"/>
</calcChain>
</file>

<file path=xl/comments1.xml><?xml version="1.0" encoding="utf-8"?>
<comments xmlns="http://schemas.openxmlformats.org/spreadsheetml/2006/main">
  <authors>
    <author/>
  </authors>
  <commentList>
    <comment ref="F493" authorId="0" shapeId="0">
      <text>
        <r>
          <rPr>
            <b/>
            <sz val="8"/>
            <color indexed="8"/>
            <rFont val="Times New Roman"/>
            <family val="1"/>
          </rPr>
          <t xml:space="preserve">Am Mittwoch einlegen und in die Kühlung stellen.
</t>
        </r>
      </text>
    </comment>
  </commentList>
</comments>
</file>

<file path=xl/sharedStrings.xml><?xml version="1.0" encoding="utf-8"?>
<sst xmlns="http://schemas.openxmlformats.org/spreadsheetml/2006/main" count="3265" uniqueCount="812">
  <si>
    <t>DATUM</t>
  </si>
  <si>
    <t>ZEIT</t>
  </si>
  <si>
    <t>PLAN</t>
  </si>
  <si>
    <t>MENGE</t>
  </si>
  <si>
    <t>EINHEIT</t>
  </si>
  <si>
    <t>POSTEN</t>
  </si>
  <si>
    <t>PERSON</t>
  </si>
  <si>
    <t>KENNUNG</t>
  </si>
  <si>
    <t>TAG</t>
  </si>
  <si>
    <t>BEDARF</t>
  </si>
  <si>
    <t>Samstag (Aufbau)</t>
  </si>
  <si>
    <t xml:space="preserve">Brotzeit:  </t>
  </si>
  <si>
    <t>Paar</t>
  </si>
  <si>
    <t>Landjäger</t>
  </si>
  <si>
    <t>Wiener</t>
  </si>
  <si>
    <t>kg</t>
  </si>
  <si>
    <t>Käse</t>
  </si>
  <si>
    <t>g</t>
  </si>
  <si>
    <t>Stck.</t>
  </si>
  <si>
    <t>Semmeln</t>
  </si>
  <si>
    <t>Brezen</t>
  </si>
  <si>
    <t>Karton</t>
  </si>
  <si>
    <t>Butter (Anfangsbedarf)</t>
  </si>
  <si>
    <t xml:space="preserve">Mittag:  </t>
  </si>
  <si>
    <t>Brotzeit</t>
  </si>
  <si>
    <t xml:space="preserve">kg </t>
  </si>
  <si>
    <t>Wurst 2-3 Sorten geschnitten</t>
  </si>
  <si>
    <t xml:space="preserve">kg  </t>
  </si>
  <si>
    <t>Brot</t>
  </si>
  <si>
    <t>Dosen</t>
  </si>
  <si>
    <t>Essiggurken 100/110</t>
  </si>
  <si>
    <t>Dose</t>
  </si>
  <si>
    <t xml:space="preserve">Abend:  </t>
  </si>
  <si>
    <t>Knöpfle (Trockengewicht)</t>
  </si>
  <si>
    <t>Limburger</t>
  </si>
  <si>
    <t>Röstzwiebeln</t>
  </si>
  <si>
    <t>Kopf</t>
  </si>
  <si>
    <t>Bemerkung:</t>
  </si>
  <si>
    <t>Sonntag (Aufbau)</t>
  </si>
  <si>
    <t xml:space="preserve">Frühstück:  </t>
  </si>
  <si>
    <t>Standard</t>
  </si>
  <si>
    <t>Liter</t>
  </si>
  <si>
    <t>Milch für Kakao (warm)</t>
  </si>
  <si>
    <t>Milch für Müsli (kalt)</t>
  </si>
  <si>
    <t>Müsli</t>
  </si>
  <si>
    <t>Obst gem. (Äpfel,Bananen,Birnen,Nektarinen usw.)</t>
  </si>
  <si>
    <t>Marmelade</t>
  </si>
  <si>
    <t>Schnitzel, Kartoffelsalat, Bohnensalat</t>
  </si>
  <si>
    <t>Kartoffeln</t>
  </si>
  <si>
    <t>Brechbohnen</t>
  </si>
  <si>
    <t>Metzgerzwiebeln  gestückelt mitbraten</t>
  </si>
  <si>
    <t>Laimer Panat (Fertigmischung)</t>
  </si>
  <si>
    <t>Montag</t>
  </si>
  <si>
    <t>Eier</t>
  </si>
  <si>
    <t>Salat</t>
  </si>
  <si>
    <t>Brotzeit, Vanille-Pudding</t>
  </si>
  <si>
    <t>Vanille-Pudding</t>
  </si>
  <si>
    <t>Milch für Pudding (warm)</t>
  </si>
  <si>
    <t>Himbeer-Sirup</t>
  </si>
  <si>
    <t>Dienstag</t>
  </si>
  <si>
    <t>Brätknödelsuppe, Semmelschmarren, Apfelmus</t>
  </si>
  <si>
    <t>Brät</t>
  </si>
  <si>
    <t>Backerbsen</t>
  </si>
  <si>
    <t>Suppennudeln (Schnitt)</t>
  </si>
  <si>
    <t>Gefro Suppe</t>
  </si>
  <si>
    <t>Milch für Semmelschmarren</t>
  </si>
  <si>
    <t>Apfelmus (Dosen nach Bedarf erst bei der Ausgabe öffnen)</t>
  </si>
  <si>
    <t>Rosinen</t>
  </si>
  <si>
    <t>Mittwoch</t>
  </si>
  <si>
    <t>Brotzeit, Gurken, Paprika</t>
  </si>
  <si>
    <t>Kochsalami</t>
  </si>
  <si>
    <t xml:space="preserve">Stück </t>
  </si>
  <si>
    <t>Salatgurken</t>
  </si>
  <si>
    <t>Paprikaschoten (gelb &amp; rot)</t>
  </si>
  <si>
    <t>gelbe Rüben</t>
  </si>
  <si>
    <t>Kohlrabi</t>
  </si>
  <si>
    <t>Spagetti mit Tomatensoße Salat</t>
  </si>
  <si>
    <t>enthäutete Tomatenstücke</t>
  </si>
  <si>
    <t>Hackfleisch</t>
  </si>
  <si>
    <t>Spaghetti</t>
  </si>
  <si>
    <t>geriebener Emmentaler</t>
  </si>
  <si>
    <t>Eissalat</t>
  </si>
  <si>
    <t>Metzgerzwiebeln  gewürfelt</t>
  </si>
  <si>
    <t>Glas</t>
  </si>
  <si>
    <t>Wela Bratensaft</t>
  </si>
  <si>
    <t>Gefrowürze Bella Italia</t>
  </si>
  <si>
    <t>Gefro Soße zu Braten</t>
  </si>
  <si>
    <t>Spaghettigewürz,</t>
  </si>
  <si>
    <t>Italienische Kräuter</t>
  </si>
  <si>
    <t>Donnerstag</t>
  </si>
  <si>
    <t xml:space="preserve">g </t>
  </si>
  <si>
    <t>Freitag</t>
  </si>
  <si>
    <t>Schweinebraten, Knödel, Blaukraut</t>
  </si>
  <si>
    <t>Schweinebraten vom Schlegel</t>
  </si>
  <si>
    <t>Kasten</t>
  </si>
  <si>
    <t>Bier zum Ablöschen</t>
  </si>
  <si>
    <t>Würze: Senf, Salz, Pfeffer, Gefro Soße dunkel, Kräutersalz, Kümmel, Paprika</t>
  </si>
  <si>
    <t>Knödelpulver (Pfanni)</t>
  </si>
  <si>
    <t>Knödel in zwei Kesseln zubereiten</t>
  </si>
  <si>
    <t>Blaukraut</t>
  </si>
  <si>
    <t>Apfelmus für Blaukraut</t>
  </si>
  <si>
    <t>Würze: Salz, Pfeffer, Majoran, Gefro-Brühe</t>
  </si>
  <si>
    <t>Schoko-Pudding</t>
  </si>
  <si>
    <t>Milch für Schoko-Pudding (warm)</t>
  </si>
  <si>
    <t>Pack</t>
  </si>
  <si>
    <t>Himbeer - Sirup</t>
  </si>
  <si>
    <t>Samstag</t>
  </si>
  <si>
    <t>Standard, Hefezopf</t>
  </si>
  <si>
    <t>Hefezopf (bis 7.30 Uhr)</t>
  </si>
  <si>
    <t>Leberkäs geschnitten in 5mm-Scheiben</t>
  </si>
  <si>
    <t>Nudelhörnchen</t>
  </si>
  <si>
    <t>Tomaten</t>
  </si>
  <si>
    <t>Elternsonntag</t>
  </si>
  <si>
    <t>Erbsen und Möhrchen</t>
  </si>
  <si>
    <t>Bohnen fein</t>
  </si>
  <si>
    <t>Schweinebauch geräuchert 1 x 1 cm</t>
  </si>
  <si>
    <t>Schweinefleisch 2 x 2 cm</t>
  </si>
  <si>
    <t>Rindfleisch 2 x 2 cm</t>
  </si>
  <si>
    <t>Mondamin hell</t>
  </si>
  <si>
    <t>Mondamin dunkel</t>
  </si>
  <si>
    <t>Gefro dunkle Soße</t>
  </si>
  <si>
    <t>Zwiebel</t>
  </si>
  <si>
    <t>Kräutersalz</t>
  </si>
  <si>
    <t>Quark (Topfen)</t>
  </si>
  <si>
    <t>Milch für Pfirsichquark</t>
  </si>
  <si>
    <t>Pfirsiche</t>
  </si>
  <si>
    <t>Vanillezucker</t>
  </si>
  <si>
    <t>Semmeln (bis ca. 11.00 Uhr)</t>
  </si>
  <si>
    <r>
      <t xml:space="preserve">Eintopf reicht </t>
    </r>
    <r>
      <rPr>
        <b/>
        <sz val="10"/>
        <color indexed="8"/>
        <rFont val="Arial"/>
        <family val="2"/>
      </rPr>
      <t>ohne Wasserzugabe</t>
    </r>
    <r>
      <rPr>
        <sz val="10"/>
        <color indexed="8"/>
        <rFont val="Arial"/>
        <family val="2"/>
      </rPr>
      <t xml:space="preserve"> für die in der Kalkulation angegebene Personenzahl! Wirklich!</t>
    </r>
  </si>
  <si>
    <t>Wege für Bons und Tellerausgabe optimieren!</t>
  </si>
  <si>
    <t>Putengeschnetzeltes "Asia Curry" mit Reis</t>
  </si>
  <si>
    <t>Putengeschnetzeltes</t>
  </si>
  <si>
    <t>Lauch</t>
  </si>
  <si>
    <t xml:space="preserve">Gemüse der Saison (Auberginen / Zucchini / Brokkoli) </t>
  </si>
  <si>
    <t>Annanas</t>
  </si>
  <si>
    <t>Sojasauce 1/3 in die Sauce, 2/3 zum individuellen Würzen</t>
  </si>
  <si>
    <t>ml</t>
  </si>
  <si>
    <t>Chinagewürz</t>
  </si>
  <si>
    <t>Kokosmilch</t>
  </si>
  <si>
    <t>Sojasprossen (gegart aus der Dose)</t>
  </si>
  <si>
    <t>Zwiebeln grob geschnitten</t>
  </si>
  <si>
    <t>Red Curry Paste 
Achtung: Erst ganz zum Schluss und nur 50% zum Gericht; 
den Rest mit etwas Wasser verrührt zur Eigen-Nachschärfung bereit stellen</t>
  </si>
  <si>
    <t>Basmatireis</t>
  </si>
  <si>
    <t>Gefro Helle Soße</t>
  </si>
  <si>
    <t>Gabel - Spaghetti</t>
  </si>
  <si>
    <t>Mais</t>
  </si>
  <si>
    <t>Erbsen+Karotten</t>
  </si>
  <si>
    <t>Miracle Whip</t>
  </si>
  <si>
    <t>Obst gem. (Äpfel,Bananen,Birnen,Nektarinen usw.) (Wanderung)</t>
  </si>
  <si>
    <t xml:space="preserve">Zwiebeln </t>
  </si>
  <si>
    <t>Gefro Tomatensuppe</t>
  </si>
  <si>
    <t>Paprika edelsüß</t>
  </si>
  <si>
    <t>dunkle Mehlschwitze, falls Bindung nicht reicht</t>
  </si>
  <si>
    <t>würzen mit Lorbeerblättern, Knoblauch, Salz und Paprika rosenscharf</t>
  </si>
  <si>
    <t>Nudeln wirklich nach der angegebenen GV-Zeit kochen und 1Liter Öl in die Wanne</t>
  </si>
  <si>
    <t>Standard, Semmeln</t>
  </si>
  <si>
    <t>Semmeln Frühstück (bis 7.00 Uhr)</t>
  </si>
  <si>
    <t>Tortellini mit Schinken-Sahne-Soße, Salat</t>
  </si>
  <si>
    <t>Tortellini</t>
  </si>
  <si>
    <t>Vorderschinken geschnitten</t>
  </si>
  <si>
    <t>Süße Sahne</t>
  </si>
  <si>
    <t>Milch</t>
  </si>
  <si>
    <t>Rahmsoße</t>
  </si>
  <si>
    <t>Gefro helle Soße</t>
  </si>
  <si>
    <t>Brotzeit, Milchreis</t>
  </si>
  <si>
    <t>Milchreis</t>
  </si>
  <si>
    <t>Milch für Milchreis (warm)</t>
  </si>
  <si>
    <t>Semmeln (bis 11.00 Uhr)</t>
  </si>
  <si>
    <t>süße Stückchen (bis 11.00 Uhr)</t>
  </si>
  <si>
    <t>Schwenkbraten, Bratkartoffeln, Tomatensalat</t>
  </si>
  <si>
    <t>Hals - Steaks a' 250g</t>
  </si>
  <si>
    <t>Zwiebeln (auf Stufe 2 gehobelt)</t>
  </si>
  <si>
    <t>Zitronen</t>
  </si>
  <si>
    <t>Sojasauce</t>
  </si>
  <si>
    <t>würzen mit Thymian, Majoran und Rosmarin</t>
  </si>
  <si>
    <t>Zutaten für flexible Gerichte:</t>
  </si>
  <si>
    <t>(Liste ist nicht vollständig)</t>
  </si>
  <si>
    <t>Tomatensuppe mit Nudeln (warmes Essen an kalten Tagen)</t>
  </si>
  <si>
    <t>Tomatensuppe</t>
  </si>
  <si>
    <t>Gabelspagetti</t>
  </si>
  <si>
    <t>Schoko-Chips (Frühstück)</t>
  </si>
  <si>
    <t>Schokochips</t>
  </si>
  <si>
    <t>Kabamilch</t>
  </si>
  <si>
    <t>kalte Milch</t>
  </si>
  <si>
    <t>Gelbe Rüben-Kohlrabi-Gemüse</t>
  </si>
  <si>
    <t>Fleischküchle, Kartoffelbrei und Gemüse</t>
  </si>
  <si>
    <t>Vollei pasteurisiert</t>
  </si>
  <si>
    <t>Semmelbrösel</t>
  </si>
  <si>
    <t>Semmel (geschnitten zu Knödelbrot)</t>
  </si>
  <si>
    <t>Port.</t>
  </si>
  <si>
    <t>Kartoffelbrei ( Pfanni )</t>
  </si>
  <si>
    <t>Portionen</t>
  </si>
  <si>
    <t>Milch für Kartoffelbrei</t>
  </si>
  <si>
    <t>Milch+Wasser</t>
  </si>
  <si>
    <t>Allgäuer Brotzeit</t>
  </si>
  <si>
    <t>Leberkäs geschnitten</t>
  </si>
  <si>
    <t>Pressack rot geschnitten</t>
  </si>
  <si>
    <t>Pressack weiß geschnitten</t>
  </si>
  <si>
    <t>grobe Leberwurst</t>
  </si>
  <si>
    <t>Bergkäse vom Vorrat</t>
  </si>
  <si>
    <t>Brunch</t>
  </si>
  <si>
    <t>Scheiben Vorderschinken</t>
  </si>
  <si>
    <t>Schweinebauch geräuchert 0,5 x 0,5 cm</t>
  </si>
  <si>
    <t>Orangensaft</t>
  </si>
  <si>
    <t>Semmeln Frühstück (bis 7.30 Uhr)</t>
  </si>
  <si>
    <t>Jogurt</t>
  </si>
  <si>
    <t>Schweisskuchen</t>
  </si>
  <si>
    <t>Eier gekocht</t>
  </si>
  <si>
    <t>Datum</t>
  </si>
  <si>
    <t>Frühstück</t>
  </si>
  <si>
    <t>Mittag</t>
  </si>
  <si>
    <t>Abend</t>
  </si>
  <si>
    <t>Sonntag</t>
  </si>
  <si>
    <t>Tägliches</t>
  </si>
  <si>
    <t xml:space="preserve"> Standardfrühstück</t>
  </si>
  <si>
    <t>Tee - Kakao - Milch - Kaffee</t>
  </si>
  <si>
    <t>Müsli - Obst - Wurst - Käse</t>
  </si>
  <si>
    <t>Brot - Butter - Marmelade</t>
  </si>
  <si>
    <t>Hefezopf</t>
  </si>
  <si>
    <t>Semmel</t>
  </si>
  <si>
    <t>TEE und FRUCHTGETRÄNKE stehen jeden Tag in ausreichender Menge zur Verfügung !</t>
  </si>
  <si>
    <t>Stück</t>
  </si>
  <si>
    <t>Spätzle</t>
  </si>
  <si>
    <t>geschnittene Semmeln</t>
  </si>
  <si>
    <t>Fleischwurst (Lyoner)</t>
  </si>
  <si>
    <t>Fränkische Bratwurst</t>
  </si>
  <si>
    <t>Bäcker:</t>
  </si>
  <si>
    <t>Oli</t>
  </si>
  <si>
    <t>Mayer</t>
  </si>
  <si>
    <t>Metzger:</t>
  </si>
  <si>
    <t>Greiff</t>
  </si>
  <si>
    <t>Wurst</t>
  </si>
  <si>
    <t>Aldi:</t>
  </si>
  <si>
    <t>Geli</t>
  </si>
  <si>
    <t>Spülschwämme</t>
  </si>
  <si>
    <t>Schwammtücher</t>
  </si>
  <si>
    <t>Ako-Pads</t>
  </si>
  <si>
    <t>Vierlande:</t>
  </si>
  <si>
    <t>Kundennummer: 801992</t>
  </si>
  <si>
    <t>Tel: 954313</t>
  </si>
  <si>
    <t>Maultaschen</t>
  </si>
  <si>
    <t>Flaschen</t>
  </si>
  <si>
    <t>266715
Spezialsauce für Hamburger in 875ml-TUBE</t>
  </si>
  <si>
    <t>850075
DESSERTSAUCE HIMBEER 1 KG</t>
  </si>
  <si>
    <t>Wela:</t>
  </si>
  <si>
    <t>Kundennummer: 908766</t>
  </si>
  <si>
    <t>Ronzo</t>
  </si>
  <si>
    <t>Gläser</t>
  </si>
  <si>
    <t>Bratensaft</t>
  </si>
  <si>
    <t>Öchsle MM'Berg:</t>
  </si>
  <si>
    <t>Goldmännchen:</t>
  </si>
  <si>
    <t>erledigt</t>
  </si>
  <si>
    <t>(siehe Tabellenblatt Herzel)</t>
  </si>
  <si>
    <t>Naturkost Kling:</t>
  </si>
  <si>
    <t>bestellt am :</t>
  </si>
  <si>
    <t>(Faxbestellung siehe Tabellenblatt Rapunzel)</t>
  </si>
  <si>
    <t>Gefro:</t>
  </si>
  <si>
    <t>(Faxbestellung siehe Tabellenblatt Gefro)</t>
  </si>
  <si>
    <t>Buzil:</t>
  </si>
  <si>
    <t>Markus</t>
  </si>
  <si>
    <t>Geschirrspülmittel Buzil G530</t>
  </si>
  <si>
    <t>Großmarkt C+C Oberschwaben in Sonthofen</t>
  </si>
  <si>
    <t>Ronzo / Erhard</t>
  </si>
  <si>
    <t>(siehe Tabellenblatt Großhandel)</t>
  </si>
  <si>
    <t>ACT</t>
  </si>
  <si>
    <t>Pck.</t>
  </si>
  <si>
    <t>Latexhandschuhe für Latrienendienst</t>
  </si>
  <si>
    <t>Wird im Lager geklärt und notfalls in MM besorgt.</t>
  </si>
  <si>
    <t>Tupperware</t>
  </si>
  <si>
    <t>Alle</t>
  </si>
  <si>
    <t xml:space="preserve">Dosen </t>
  </si>
  <si>
    <t>für Frischwurst</t>
  </si>
  <si>
    <t xml:space="preserve">Kartoffel Steinhauser </t>
  </si>
  <si>
    <t>Konserven</t>
  </si>
  <si>
    <t>Menge</t>
  </si>
  <si>
    <t>Einheit</t>
  </si>
  <si>
    <t>Artikel</t>
  </si>
  <si>
    <t>Bedarf</t>
  </si>
  <si>
    <t>Bestand</t>
  </si>
  <si>
    <t>Rest</t>
  </si>
  <si>
    <t>Apfelmus</t>
  </si>
  <si>
    <t>3 / 1</t>
  </si>
  <si>
    <t>Pfirsich</t>
  </si>
  <si>
    <t>5 / 1</t>
  </si>
  <si>
    <t>Erbsen und Karotten</t>
  </si>
  <si>
    <t>Erbsen fein</t>
  </si>
  <si>
    <t>Sauerkraut</t>
  </si>
  <si>
    <t>Essiggurken</t>
  </si>
  <si>
    <t>Tomatenmark</t>
  </si>
  <si>
    <t>10 / 1</t>
  </si>
  <si>
    <t>Ananas</t>
  </si>
  <si>
    <t>800 ml</t>
  </si>
  <si>
    <r>
      <t xml:space="preserve">Ketchup </t>
    </r>
    <r>
      <rPr>
        <sz val="14"/>
        <color indexed="8"/>
        <rFont val="Arial"/>
        <family val="2"/>
      </rPr>
      <t>(Kunststofflaschen)</t>
    </r>
  </si>
  <si>
    <r>
      <t>Senf</t>
    </r>
    <r>
      <rPr>
        <sz val="14"/>
        <color indexed="8"/>
        <rFont val="Arial"/>
        <family val="2"/>
      </rPr>
      <t xml:space="preserve"> </t>
    </r>
    <r>
      <rPr>
        <sz val="20"/>
        <color indexed="8"/>
        <rFont val="Arial"/>
        <family val="2"/>
      </rPr>
      <t>mittelscharf</t>
    </r>
    <r>
      <rPr>
        <sz val="14"/>
        <color indexed="8"/>
        <rFont val="Arial"/>
        <family val="2"/>
      </rPr>
      <t xml:space="preserve"> (Kunststofflaschen)</t>
    </r>
  </si>
  <si>
    <t>Miracel Whip (leicht)</t>
  </si>
  <si>
    <t>3 kg</t>
  </si>
  <si>
    <r>
      <t xml:space="preserve">Marmelade rot </t>
    </r>
    <r>
      <rPr>
        <sz val="14"/>
        <color indexed="8"/>
        <rFont val="Arial"/>
        <family val="2"/>
      </rPr>
      <t>(Erdbeer, Himbeer, Sauerkirsch)</t>
    </r>
  </si>
  <si>
    <r>
      <t>Marmelade</t>
    </r>
    <r>
      <rPr>
        <sz val="14"/>
        <color indexed="8"/>
        <rFont val="Arial"/>
        <family val="2"/>
      </rPr>
      <t xml:space="preserve"> (Aprikose,...)</t>
    </r>
  </si>
  <si>
    <r>
      <t>Wurst für Wanderungen</t>
    </r>
    <r>
      <rPr>
        <sz val="14"/>
        <color indexed="8"/>
        <rFont val="Arial"/>
        <family val="2"/>
      </rPr>
      <t xml:space="preserve"> (Leberwurst fein / grob)</t>
    </r>
  </si>
  <si>
    <t>Lebensmittel</t>
  </si>
  <si>
    <t>Einkauf</t>
  </si>
  <si>
    <t>Zucker</t>
  </si>
  <si>
    <t>Vanilinzucker</t>
  </si>
  <si>
    <t>Dr. Oetker Schokopudding</t>
  </si>
  <si>
    <t>Reis</t>
  </si>
  <si>
    <t>Dr. Oetker Vanillepudding</t>
  </si>
  <si>
    <t>500g</t>
  </si>
  <si>
    <t>Salz</t>
  </si>
  <si>
    <t>Backerbsen Laimer</t>
  </si>
  <si>
    <t>Parboiled Reis</t>
  </si>
  <si>
    <r>
      <t>Kartoffelknödel Pfanni</t>
    </r>
    <r>
      <rPr>
        <sz val="14"/>
        <color indexed="8"/>
        <rFont val="Arial"/>
        <family val="2"/>
      </rPr>
      <t xml:space="preserve"> (halb und halb a`5 kg =194 Knödel)</t>
    </r>
  </si>
  <si>
    <t>Pfefferminztee</t>
  </si>
  <si>
    <t>Kamillentee</t>
  </si>
  <si>
    <t>Fencheltee</t>
  </si>
  <si>
    <t>Schwarztee</t>
  </si>
  <si>
    <t>Zitronentee</t>
  </si>
  <si>
    <t>Knollen</t>
  </si>
  <si>
    <t>Knoblauch</t>
  </si>
  <si>
    <t xml:space="preserve">Rahmbratensoße </t>
  </si>
  <si>
    <t>Soßenbinder Hell</t>
  </si>
  <si>
    <t>Soßenbinder dunkel</t>
  </si>
  <si>
    <t>Frischei - Gabel - Spaghetti</t>
  </si>
  <si>
    <t>Frischei - Hörnle</t>
  </si>
  <si>
    <r>
      <t>Frischei - Schnittnudeln</t>
    </r>
    <r>
      <rPr>
        <sz val="14"/>
        <color indexed="8"/>
        <rFont val="Arial"/>
        <family val="2"/>
      </rPr>
      <t xml:space="preserve"> (Suppennudeln)</t>
    </r>
  </si>
  <si>
    <t>Frischei - Spätzle (Knöpfli)</t>
  </si>
  <si>
    <t>Metzgerzwiebeln</t>
  </si>
  <si>
    <t>Weinessig 5%</t>
  </si>
  <si>
    <t>Olivenöl extra vergine</t>
  </si>
  <si>
    <t>Tafelöl</t>
  </si>
  <si>
    <t>Süßwaren</t>
  </si>
  <si>
    <t xml:space="preserve">Tafeln </t>
  </si>
  <si>
    <t>Milka-Schokolade 100g Vollmilch</t>
  </si>
  <si>
    <t>Haribo Zoo</t>
  </si>
  <si>
    <t>Haribo Kinderschnuller</t>
  </si>
  <si>
    <t>Haribo Erdbeeren</t>
  </si>
  <si>
    <t>Haribo Colaflaschen</t>
  </si>
  <si>
    <t>Haribo Schlümpfe</t>
  </si>
  <si>
    <t>Wurli süße Würmer</t>
  </si>
  <si>
    <t>Haushaltswaren</t>
  </si>
  <si>
    <r>
      <t>Waschmittel flüssig</t>
    </r>
    <r>
      <rPr>
        <sz val="14"/>
        <color indexed="8"/>
        <rFont val="Arial"/>
        <family val="2"/>
      </rPr>
      <t xml:space="preserve"> (z.b. Spee Geel 1,5l)</t>
    </r>
  </si>
  <si>
    <t>Tempotaschentücher</t>
  </si>
  <si>
    <t>Rollen</t>
  </si>
  <si>
    <r>
      <t>Toilettenpapier</t>
    </r>
    <r>
      <rPr>
        <sz val="14"/>
        <color indexed="8"/>
        <rFont val="Arial"/>
        <family val="2"/>
      </rPr>
      <t xml:space="preserve"> (3 Lagig billige Sorte)</t>
    </r>
  </si>
  <si>
    <t>Küchenrolle</t>
  </si>
  <si>
    <t>Mülleimerbeutel 20l</t>
  </si>
  <si>
    <t>Müllbeutel 120l</t>
  </si>
  <si>
    <t>Toppits Eiswürfelbeutel</t>
  </si>
  <si>
    <t>Frühstücksbeutel Brotzeitbeutel 1,4l</t>
  </si>
  <si>
    <t>Frischhaltefolie</t>
  </si>
  <si>
    <t>Alufolie</t>
  </si>
  <si>
    <t>Glitzi Stahl - Schwämme</t>
  </si>
  <si>
    <t>Spülbürsten</t>
  </si>
  <si>
    <t>Fliegenfänger</t>
  </si>
  <si>
    <t>Putzhandschuhe L/XL</t>
  </si>
  <si>
    <t>gekühlte Waren</t>
  </si>
  <si>
    <t>Tortenbrie</t>
  </si>
  <si>
    <t>Vollei (pasteurisiert)</t>
  </si>
  <si>
    <t>Käse gerieben</t>
  </si>
  <si>
    <t>Sonstiges</t>
  </si>
  <si>
    <t>Evangelische Gemeindejugend Memmingen</t>
  </si>
  <si>
    <t>Fax: 08336-80396</t>
  </si>
  <si>
    <t>Tel: 08336-1000</t>
  </si>
  <si>
    <t>Zimt</t>
  </si>
  <si>
    <t>Muskat</t>
  </si>
  <si>
    <t>Petersilie</t>
  </si>
  <si>
    <t>Schnittlauch</t>
  </si>
  <si>
    <t>Dill</t>
  </si>
  <si>
    <t>Ital. Kräuter</t>
  </si>
  <si>
    <t>Knoblauchgranulat</t>
  </si>
  <si>
    <t>Pfeffer</t>
  </si>
  <si>
    <t>Paprika rosenscharf</t>
  </si>
  <si>
    <t>Curry</t>
  </si>
  <si>
    <t>Thymian</t>
  </si>
  <si>
    <t>Majoran</t>
  </si>
  <si>
    <t>Rosmarin</t>
  </si>
  <si>
    <t>getrockneter Oregano</t>
  </si>
  <si>
    <t>Spaghettigewürz</t>
  </si>
  <si>
    <t>Fleischsa</t>
  </si>
  <si>
    <t>Wacholderbeeren</t>
  </si>
  <si>
    <t>Lorbeerblätter</t>
  </si>
  <si>
    <t>Kümmel gemahlen</t>
  </si>
  <si>
    <t xml:space="preserve">Zustellung der Bestellung an das Kirchengemeindeamt </t>
  </si>
  <si>
    <t>im Alten Gemeindehaus, Pfaffengasse 8, Memmingen</t>
  </si>
  <si>
    <t>bis spätestens</t>
  </si>
  <si>
    <t>Bitte bestätigen sie mir die Bestellung</t>
  </si>
  <si>
    <t>per e-Mail an:</t>
  </si>
  <si>
    <t>oder Fax an:</t>
  </si>
  <si>
    <t>Rückfragen:</t>
  </si>
  <si>
    <t>Faxbestellung 08331 959517</t>
  </si>
  <si>
    <t>z.H. Frau Barhoum</t>
  </si>
  <si>
    <t>Vollkorn-Spätzle</t>
  </si>
  <si>
    <t>Vorbestellung Gefro Reform Versand</t>
  </si>
  <si>
    <t>Kd.Nr. 80005019 Ev. Jugendzeltlager</t>
  </si>
  <si>
    <t>Bestellnr.:</t>
  </si>
  <si>
    <t>Gefro - Suppe</t>
  </si>
  <si>
    <t>a' 1000g</t>
  </si>
  <si>
    <t>Tomatensoße</t>
  </si>
  <si>
    <t>a' 600g</t>
  </si>
  <si>
    <t>Soße zu Braten</t>
  </si>
  <si>
    <t>Kartoffelsuppe</t>
  </si>
  <si>
    <t>Helle Soße</t>
  </si>
  <si>
    <t>Reformfett</t>
  </si>
  <si>
    <t>a' 4 kg</t>
  </si>
  <si>
    <t>Jägersoße</t>
  </si>
  <si>
    <t>a' 300g</t>
  </si>
  <si>
    <t>Distelöl</t>
  </si>
  <si>
    <t>a' 0,75 l</t>
  </si>
  <si>
    <t>Vollkorn - Bauernspätzle 500g</t>
  </si>
  <si>
    <t>Würze „Bella Italia“</t>
  </si>
  <si>
    <t>á 100g</t>
  </si>
  <si>
    <t>Fleischwürze</t>
  </si>
  <si>
    <t>á 300g</t>
  </si>
  <si>
    <t>Bitte beachten Sie, dass wir zwar gerne Waren aus dem Spendenregal 
nehmen,aber genau die bestellten Mengen benötigen und alles, was nicht
im Regal vorrätig ist zu dem von Herrn Frommlet gewährten 
Rabatt von 50% bestellen.</t>
  </si>
  <si>
    <t>Edelpilzcreme-Suppe</t>
  </si>
  <si>
    <t>Weinessig 10 %</t>
  </si>
  <si>
    <t>a' 5 l</t>
  </si>
  <si>
    <t>nicht mehr Lieferbar!</t>
  </si>
  <si>
    <t>Sesko - Tafelöl</t>
  </si>
  <si>
    <t>Die Ware wird am</t>
  </si>
  <si>
    <t>von unserem Zeltlagerkurier abgeholt.</t>
  </si>
  <si>
    <t>Faxbestellung (0 83 31) 98 29 81</t>
  </si>
  <si>
    <t xml:space="preserve">Telefon           (0 83 31) 98 29 80     </t>
  </si>
  <si>
    <t>Bestellung  Fa. Naturkost Kling Benningen</t>
  </si>
  <si>
    <t>Bezeichnung</t>
  </si>
  <si>
    <t>Original Rapunzel Müsli</t>
  </si>
  <si>
    <t>Rapunzel Kräutersalz m.biol.Kräutern</t>
  </si>
  <si>
    <t>Abholung durch unseren Kurierfahrer am:</t>
  </si>
  <si>
    <t xml:space="preserve">Mit freundlichen Grüßen </t>
  </si>
  <si>
    <t>i. A. Wolfgang Anders</t>
  </si>
  <si>
    <t>In dieser Tabelle sind die Referenzwerte abgelegt mit denen gearbeitet wird.</t>
  </si>
  <si>
    <t>Die Titel in den Kopfzeilen werden durch den Dateinamen sowie der Benenung</t>
  </si>
  <si>
    <t>der Tabellen beeinflusst. In den einzelnen Tabellen sind Abfragen enthalten,</t>
  </si>
  <si>
    <t xml:space="preserve">die über Microsoft Query bearbeitet werden können. Die Abfragen sind im </t>
  </si>
  <si>
    <t>Verzeichnis 'Excel Abfragen' hinterlegt. Um damit arbeiten zu können, müssen die</t>
  </si>
  <si>
    <t>Abfragen in das Office-Systemverzeichnis kopiert werden.</t>
  </si>
  <si>
    <t>Wolfgang Anders</t>
  </si>
  <si>
    <t>heute:</t>
  </si>
  <si>
    <t>Lagerort:</t>
  </si>
  <si>
    <t>Aufbausamstag:</t>
  </si>
  <si>
    <t>Multiplikatoren:</t>
  </si>
  <si>
    <t>Teilnehmer</t>
  </si>
  <si>
    <t>Aufbau</t>
  </si>
  <si>
    <t>Abbau</t>
  </si>
  <si>
    <t>Kontaktdaten für Bestellungen:</t>
  </si>
  <si>
    <t>Email:</t>
  </si>
  <si>
    <t>woanders@web.de</t>
  </si>
  <si>
    <t>Fax:</t>
  </si>
  <si>
    <t>03212 - 9626337 (web.de-Online-Fax)</t>
  </si>
  <si>
    <t>Telefon:</t>
  </si>
  <si>
    <t>Kennziffern für Einkauf:</t>
  </si>
  <si>
    <t xml:space="preserve">-1 = </t>
  </si>
  <si>
    <t>Leerzeile</t>
  </si>
  <si>
    <t xml:space="preserve">0 = </t>
  </si>
  <si>
    <t>Datum und Leerzeile</t>
  </si>
  <si>
    <t xml:space="preserve">1 = </t>
  </si>
  <si>
    <t>Bäcker</t>
  </si>
  <si>
    <t xml:space="preserve">2 = </t>
  </si>
  <si>
    <t>Metzger</t>
  </si>
  <si>
    <t xml:space="preserve">3 = </t>
  </si>
  <si>
    <t xml:space="preserve">4 = </t>
  </si>
  <si>
    <t xml:space="preserve">5 = </t>
  </si>
  <si>
    <t>Molkerei</t>
  </si>
  <si>
    <t xml:space="preserve">6 = </t>
  </si>
  <si>
    <t xml:space="preserve">9 = </t>
  </si>
  <si>
    <t xml:space="preserve">10 = </t>
  </si>
  <si>
    <t>Memmingen allg.</t>
  </si>
  <si>
    <t xml:space="preserve">101 = </t>
  </si>
  <si>
    <t>MM-Bäcker</t>
  </si>
  <si>
    <t xml:space="preserve">102 = </t>
  </si>
  <si>
    <t>MM-Metzger</t>
  </si>
  <si>
    <t xml:space="preserve">103 = </t>
  </si>
  <si>
    <t>MM-ALDI</t>
  </si>
  <si>
    <t xml:space="preserve">104 = </t>
  </si>
  <si>
    <t>MM-Molkerei</t>
  </si>
  <si>
    <t xml:space="preserve">105 = </t>
  </si>
  <si>
    <t>MM-Herzel Gewürze</t>
  </si>
  <si>
    <t xml:space="preserve">106 = </t>
  </si>
  <si>
    <t xml:space="preserve">107 = </t>
  </si>
  <si>
    <t>MM-Vierlande</t>
  </si>
  <si>
    <t xml:space="preserve">108 = </t>
  </si>
  <si>
    <t xml:space="preserve">109 = </t>
  </si>
  <si>
    <t>MM-Azett</t>
  </si>
  <si>
    <t xml:space="preserve">110 = </t>
  </si>
  <si>
    <t>MM-Goldmännchen (Kressbronn)</t>
  </si>
  <si>
    <t xml:space="preserve">111 = </t>
  </si>
  <si>
    <t xml:space="preserve">16 = </t>
  </si>
  <si>
    <t>Großhandel</t>
  </si>
  <si>
    <t xml:space="preserve">17 = </t>
  </si>
  <si>
    <t xml:space="preserve">Gefro </t>
  </si>
  <si>
    <t xml:space="preserve">96 = </t>
  </si>
  <si>
    <t xml:space="preserve">97 = </t>
  </si>
  <si>
    <t xml:space="preserve">98 = </t>
  </si>
  <si>
    <t xml:space="preserve">99 = </t>
  </si>
  <si>
    <t xml:space="preserve">Wiener, Landjäger, Käse, Brezeln, Semmeln </t>
  </si>
  <si>
    <t>Brezeln</t>
  </si>
  <si>
    <t>Wurst, Käse, Brot</t>
  </si>
  <si>
    <t>Spanferkel, Kartoffelsalat</t>
  </si>
  <si>
    <t>Spanferkelbraten</t>
  </si>
  <si>
    <t>Kartoffelsalat (Metzger)</t>
  </si>
  <si>
    <t>Kakao</t>
  </si>
  <si>
    <t>Obst</t>
  </si>
  <si>
    <t>Bratwurst, Bockwurst, Griechischer Salat, Bratkartoffel</t>
  </si>
  <si>
    <t>Bratwurst</t>
  </si>
  <si>
    <t>Bockwurst</t>
  </si>
  <si>
    <t>Gurken</t>
  </si>
  <si>
    <t>Paprika gemischt</t>
  </si>
  <si>
    <t>Schafskäse</t>
  </si>
  <si>
    <t>Kartoffel</t>
  </si>
  <si>
    <t>Nudelsuppe, Wurst, Käse, Brot</t>
  </si>
  <si>
    <t>Suppennudeln</t>
  </si>
  <si>
    <t>Suppengrün</t>
  </si>
  <si>
    <t>Gulasch, Vollkorn-Nudeln, Reis, Tomatensalat</t>
  </si>
  <si>
    <t>Schweinefleisch</t>
  </si>
  <si>
    <t>Rindfleisch</t>
  </si>
  <si>
    <t>Wurst, Käse, Brot, Pfirsichquark</t>
  </si>
  <si>
    <t>Camembert</t>
  </si>
  <si>
    <t>Kalbsleberwurst</t>
  </si>
  <si>
    <t>Ds</t>
  </si>
  <si>
    <t>Wurst, Käse, Brot, Gurken, Paprikaschoten</t>
  </si>
  <si>
    <t>Paprikaschoten</t>
  </si>
  <si>
    <t>Leberkäs, Nudelsalat, Gurkensalat</t>
  </si>
  <si>
    <t>Leberkäs</t>
  </si>
  <si>
    <t>l</t>
  </si>
  <si>
    <t>Remoulade</t>
  </si>
  <si>
    <t>Maultaschen, Salat, Joghurt</t>
  </si>
  <si>
    <t xml:space="preserve">Frucht-Joghurt in großen Eimern </t>
  </si>
  <si>
    <t>Tomatensuppe, Wurst, Käse, Brot, Essiggurken</t>
  </si>
  <si>
    <t>Wurst Käse Brot Gurken Paprikaschoten</t>
  </si>
  <si>
    <t>Wurstnudeln, Tomatensalat, Pudding</t>
  </si>
  <si>
    <t xml:space="preserve"> Fleischwurst (Lyoner)</t>
  </si>
  <si>
    <t>Pudding (Schoko+Vanille)</t>
  </si>
  <si>
    <t>Bratenfleisch</t>
  </si>
  <si>
    <t>Wurst, Käse, Brot, Essiggurken</t>
  </si>
  <si>
    <t>Standard, Semmel</t>
  </si>
  <si>
    <t>Gemüsereis, Salat, Joghurt (Dany plus Sahne)</t>
  </si>
  <si>
    <t>Paprikaschoten gemischt</t>
  </si>
  <si>
    <t>Zuchini</t>
  </si>
  <si>
    <t>Karotten</t>
  </si>
  <si>
    <t>Dany plus Sahne Joghurt</t>
  </si>
  <si>
    <t>Kartoffel, Butter, Quark, Käse, Fisch, Brot</t>
  </si>
  <si>
    <t>frische Kräuter</t>
  </si>
  <si>
    <t>Brathering</t>
  </si>
  <si>
    <t>Bismarkhering</t>
  </si>
  <si>
    <t>Gemüseeintopf, Semmel, Pfirsichquark</t>
  </si>
  <si>
    <t>Karotten klein</t>
  </si>
  <si>
    <t>Schweinebauch geräuchert</t>
  </si>
  <si>
    <t>Hochzeitssuppe, Semmelschmarren, Apfelmuss</t>
  </si>
  <si>
    <t>Schweizer Wurstsalat, Brot, Brezeln</t>
  </si>
  <si>
    <t>St</t>
  </si>
  <si>
    <t>Gl.</t>
  </si>
  <si>
    <t>Spagetti mit Hackfleischsoße Salat</t>
  </si>
  <si>
    <t>Schnitzel</t>
  </si>
  <si>
    <t>Milchreis Wurst Käse Brot</t>
  </si>
  <si>
    <t>Wiener, Semmel, Rohrnudeln</t>
  </si>
  <si>
    <t>Rohrnudeln</t>
  </si>
  <si>
    <t>Geschwollene Bratwurst, Kartoffelbrei, Gemüse</t>
  </si>
  <si>
    <t>Geschwollene Bratwurst</t>
  </si>
  <si>
    <t>Gemüse</t>
  </si>
  <si>
    <t>Aufbaubrotzeit</t>
  </si>
  <si>
    <t>Wanderbrotzeit</t>
  </si>
  <si>
    <t xml:space="preserve">Wiener im Semmel mit Zugabe </t>
  </si>
  <si>
    <t>Schwenkbraten, Bratkartoffel, Tomatenslat</t>
  </si>
  <si>
    <t>Aufbau-Brotzeit</t>
  </si>
  <si>
    <t>Schweinegeschnetzeltes</t>
  </si>
  <si>
    <t>Weißkraut</t>
  </si>
  <si>
    <t>haben aber nur bis 33cm unter Rand ausgegeben</t>
  </si>
  <si>
    <t>Suppe:</t>
  </si>
  <si>
    <t xml:space="preserve">Kabakessel war bis 15cm unter Rand gefüllt, </t>
  </si>
  <si>
    <t>Wiener im Semmel mit Zugabe</t>
  </si>
  <si>
    <t>Teelichter</t>
  </si>
  <si>
    <t>Fränkische mit Kraut, Kartoffelpüree</t>
  </si>
  <si>
    <t>Quark 40%</t>
  </si>
  <si>
    <t>Griechischer Joghurt</t>
  </si>
  <si>
    <t>Salat (So.)</t>
  </si>
  <si>
    <t>Balsamico-Essig</t>
  </si>
  <si>
    <t>Naturjogurt</t>
  </si>
  <si>
    <t>Butterschmalz</t>
  </si>
  <si>
    <t xml:space="preserve">95 = </t>
  </si>
  <si>
    <t>Gyros-Geschnetzeltes, Krautsalat, Reis, Tzatziki</t>
  </si>
  <si>
    <t xml:space="preserve">201 = </t>
  </si>
  <si>
    <t>Schweinebauch geräuchert (feine Würfel 0,5 x 0,5 cm)</t>
  </si>
  <si>
    <t xml:space="preserve">200 = </t>
  </si>
  <si>
    <t>Bemerkung</t>
  </si>
  <si>
    <t>Bemerkung Text</t>
  </si>
  <si>
    <t>Kochsalami am Stück</t>
  </si>
  <si>
    <t>Hartweizen - Spaghetti</t>
  </si>
  <si>
    <t>Kartoffelbrei Pfanni (für Wasser+Milch-Zugabe)</t>
  </si>
  <si>
    <t>griechischer Joghurt (11.8.)</t>
  </si>
  <si>
    <t>Quark (Samstag 9.8.)</t>
  </si>
  <si>
    <t>Quark 40% (11.8.)</t>
  </si>
  <si>
    <t>Tortellini (Trockenware!)</t>
  </si>
  <si>
    <r>
      <t>neue Rechnungsadresse: Tagbrechtstr. 3, 87700 Memmingen</t>
    </r>
    <r>
      <rPr>
        <sz val="10"/>
        <color indexed="8"/>
        <rFont val="Arial"/>
        <family val="2"/>
      </rPr>
      <t xml:space="preserve"> </t>
    </r>
  </si>
  <si>
    <t>0157-50 75 30 46</t>
  </si>
  <si>
    <t>Schwammtücher/Abtropfunterlage groß (40x60 cm !!!)</t>
  </si>
  <si>
    <t>Bestellung  Fa. Gewürze-Weber</t>
  </si>
  <si>
    <t>Email: weber-gewuerze@t-online.de</t>
  </si>
  <si>
    <t>Zazikigewürz mild</t>
  </si>
  <si>
    <t>Zazikigewürz scharf</t>
  </si>
  <si>
    <t>Bestellt von Ronzo</t>
  </si>
  <si>
    <t>Wochenende</t>
  </si>
  <si>
    <t>Tomatenmark doppelt konzentriert</t>
  </si>
  <si>
    <t>Kabatopf 30cm unter Rand (bei 250 Kids) mit Gulasch füllen</t>
  </si>
  <si>
    <t>Gurken,Kohlrabi, rote und gelbe Paprika, Karotten</t>
  </si>
  <si>
    <t>Wurst 2-3 Sorten geschnitten (auch Salami)</t>
  </si>
  <si>
    <t>Aufgabe</t>
  </si>
  <si>
    <t>Vorschlag von</t>
  </si>
  <si>
    <t>verantwortlich</t>
  </si>
  <si>
    <t>bei Kocher 3 den Brenner tiefer setzen</t>
  </si>
  <si>
    <t>1,5 bar Gasschläuche verlängern</t>
  </si>
  <si>
    <t>Besteckkiste reparieren und überarbeiten</t>
  </si>
  <si>
    <t>RMJ</t>
  </si>
  <si>
    <t>Curver Box für Gemüsehobel max. 40x40cm h 35cm</t>
  </si>
  <si>
    <t>2 große Kochlöffel anschaffen</t>
  </si>
  <si>
    <t>große Metalllöffel anschaffen 4x</t>
  </si>
  <si>
    <t>Mülleimerbeutel 30l</t>
  </si>
  <si>
    <t>Zeltmülleimer besorgen und beschriften</t>
  </si>
  <si>
    <t>Katha Müller / Flo Osterrieder</t>
  </si>
  <si>
    <t>Kaffee</t>
  </si>
  <si>
    <t>Feine Milde</t>
  </si>
  <si>
    <t>Häubchen nähen</t>
  </si>
  <si>
    <t>Susi</t>
  </si>
  <si>
    <t>Ursel Müller</t>
  </si>
  <si>
    <t>Gaskühlschrank kaufen</t>
  </si>
  <si>
    <t>Steca reparieren/ersetzen</t>
  </si>
  <si>
    <t>Kabapulver</t>
  </si>
  <si>
    <t>Roibos-Tee</t>
  </si>
  <si>
    <t>Getränkepulver (kein Zitronentee)</t>
  </si>
  <si>
    <t>Kräuterstreu</t>
  </si>
  <si>
    <t>PE Weithalsflaschen für Gewürze</t>
  </si>
  <si>
    <t>Einzelkabinen Brillenbretter erneuern</t>
  </si>
  <si>
    <t>Latrinenbeleuchtung umbauen</t>
  </si>
  <si>
    <t>neue Brotschneidunterlage</t>
  </si>
  <si>
    <t xml:space="preserve">Bolognese </t>
  </si>
  <si>
    <t>á 600g</t>
  </si>
  <si>
    <t>Vegi-Aufstriche bei BWK</t>
  </si>
  <si>
    <t>2 Vegi-Gerichte</t>
  </si>
  <si>
    <t>abends Pellkartoffeln mit Käse mit Bratheringsklopüsen</t>
  </si>
  <si>
    <t>Schupfnudeln mit Kraut</t>
  </si>
  <si>
    <t>Kassler mit Kraut und Salzkartoffeln</t>
  </si>
  <si>
    <t>Schaschlikpfsanne mit Reis</t>
  </si>
  <si>
    <t>Chili con Carne</t>
  </si>
  <si>
    <t>Hirtenmakkaroni</t>
  </si>
  <si>
    <t>Linsen mit Wiener</t>
  </si>
  <si>
    <t>Spinatspatzen mit Parmesan</t>
  </si>
  <si>
    <t>Farrmersalat</t>
  </si>
  <si>
    <t>Frischkäsedip / Bruscetta-Aufstrich</t>
  </si>
  <si>
    <t>Serviettenknödel zum Gulasch</t>
  </si>
  <si>
    <t>Kartoffel-Karotten-Gemüse</t>
  </si>
  <si>
    <t>á 1000g</t>
  </si>
  <si>
    <t>Kühlbox fürs KIZ bauen</t>
  </si>
  <si>
    <t>Curverwanne 60 Liter (75x53cm) 4x anschaffen</t>
  </si>
  <si>
    <t>dicke Unterlegbretter für die Wechselbrücken zusägen</t>
  </si>
  <si>
    <t>2 V-Hobel besorgen</t>
  </si>
  <si>
    <t>Quickchef erneuern</t>
  </si>
  <si>
    <t>Gewinde der Kochbesteckstangen nachschneiden</t>
  </si>
  <si>
    <t>Halterung für Handtuchspender verbessern</t>
  </si>
  <si>
    <t>Unterlegholz-Sortiment für die Küche vorm Lager anlegen</t>
  </si>
  <si>
    <t>USB-Ladestation überarbeiten</t>
  </si>
  <si>
    <t>Krautspatzen, Gemüsesticks</t>
  </si>
  <si>
    <t>Maultaschen mit und ohne Fleischfüllung, Salat</t>
  </si>
  <si>
    <t>Geschwollene Bratwurst, Kartoffelpüree, Gelbe Rüben Kohlrabigemüse</t>
  </si>
  <si>
    <t>Wurstnudeln, Nudeln mit Pesto, Tomatensalat</t>
  </si>
  <si>
    <t>Brotzeit, Krautsalat</t>
  </si>
  <si>
    <r>
      <t xml:space="preserve">Deftiger Eintopf </t>
    </r>
    <r>
      <rPr>
        <sz val="8"/>
        <color indexed="8"/>
        <rFont val="Arial"/>
        <family val="2"/>
      </rPr>
      <t>(1 kleiner Topf ohne Fleisch mit Kartoffeln)</t>
    </r>
    <r>
      <rPr>
        <sz val="12"/>
        <color indexed="8"/>
        <rFont val="Arial"/>
        <family val="2"/>
      </rPr>
      <t>, Semmel, Pfirsichquark</t>
    </r>
  </si>
  <si>
    <t>Brotzeit, Nudelsalat mit und ohne Wurst</t>
  </si>
  <si>
    <t>Schnitzel Grillkäse, Kartoffelsalat, Gurkensalat</t>
  </si>
  <si>
    <t>Brotzeit Vanille-Pudding</t>
  </si>
  <si>
    <t>Gemüsereis, Tomatensalat</t>
  </si>
  <si>
    <t>Chili Con Carne, Stangenweißbrot, Eissalat</t>
  </si>
  <si>
    <t>Nutella, Rührei</t>
  </si>
  <si>
    <t>Griechischer Salat mit Pitabrot, Tzatziki, Zuchini-Streifen</t>
  </si>
  <si>
    <t>Speckwürfel fein geschnitten</t>
  </si>
  <si>
    <t>Gurken, Kohlrabi, rote und gelbe Paprika, Karotten</t>
  </si>
  <si>
    <t>Bratlinge</t>
  </si>
  <si>
    <t>Maultaschen mit Fleischfüllung (Vierlande)</t>
  </si>
  <si>
    <t>Maultaschen ohne Fleisch (ALDI)</t>
  </si>
  <si>
    <t>geschnnittene Semmeln (Knödelbrot)</t>
  </si>
  <si>
    <t>Milch für Semmelknödel</t>
  </si>
  <si>
    <t>Wurst (Salami, Kochsalami) geschnitten</t>
  </si>
  <si>
    <t>Semmeln, Eier, Nutella</t>
  </si>
  <si>
    <t xml:space="preserve">94 = </t>
  </si>
  <si>
    <t>Kommentar</t>
  </si>
  <si>
    <t>Kartoffelpürre Pfanni Rezeptur für 150 Portionen: 18 l Wasser mit 120 g Salz aufkochen,</t>
  </si>
  <si>
    <t>8 l kalte Milch zugeben. Wichtig: Temeratur von 80-85°C nicht überschreiten. Packungsinhalt mit</t>
  </si>
  <si>
    <t>dem Schneebesen zügig einrühren. Nach 2-3 Min. nochmals kurz durchrühren.</t>
  </si>
  <si>
    <t>Pitabrot (Kurrier in Kempten besorgen Menge mit Ronzo klären!!!)</t>
  </si>
  <si>
    <t>Zuchinni</t>
  </si>
  <si>
    <t>Teilnehmer zweite Woche</t>
  </si>
  <si>
    <t>Eier gekocht (ev. Bunte Brotzeiteier kalt?)</t>
  </si>
  <si>
    <t>Ferrero Nutella Portionspackung 15g 120 Stück</t>
  </si>
  <si>
    <t>Nudeln portionsweise in einem Kessel mit Gefro-Brühe kochen</t>
  </si>
  <si>
    <t>25% für Nudeln mit Pesto zum Schluß kochen.</t>
  </si>
  <si>
    <t xml:space="preserve">Pesto Verde 150g Dose </t>
  </si>
  <si>
    <t>Olivenöl</t>
  </si>
  <si>
    <t>Wasser</t>
  </si>
  <si>
    <t>geriebenen Parmesan</t>
  </si>
  <si>
    <t>Zusatztopf 50 l ohne Fleisch dafür mit 10 kg Kartoffeln.</t>
  </si>
  <si>
    <t>Eintopf "Standard" 3 Kessel ca. 600 l etwa 800 Portionen</t>
  </si>
  <si>
    <t>Eintopf Fleischlos mit Kartoffeln 50 l etwa 100 Portionen</t>
  </si>
  <si>
    <t>Schnitzel, Grillkäse, Kartoffelsalat, Gurkensalat</t>
  </si>
  <si>
    <t>Schweineschnitzel (maximal 2cm stark ca. 160g)</t>
  </si>
  <si>
    <t>Maultaschen 75% mit 25% ohne Fleisch</t>
  </si>
  <si>
    <t>RMJ 05.06.2015 erledigt</t>
  </si>
  <si>
    <t>Grillkäse</t>
  </si>
  <si>
    <t>Gabel Spaghetti möglichst früh kochen und oft abschrecken!</t>
  </si>
  <si>
    <t>Nudelsalat 1/3 ohne Wurst</t>
  </si>
  <si>
    <t xml:space="preserve">Abbau Freitag </t>
  </si>
  <si>
    <t>grüne Paprikaschoten</t>
  </si>
  <si>
    <t>rote Bohnen 1/1</t>
  </si>
  <si>
    <t>Chili Bohnen 1/1</t>
  </si>
  <si>
    <t>geschälte Tomaten 1/1</t>
  </si>
  <si>
    <t>Hackfleisch gemischt</t>
  </si>
  <si>
    <t>Stangenweißbrot</t>
  </si>
  <si>
    <t>Sauerkraut 1 Dose 10/1 = 9,7 kg</t>
  </si>
  <si>
    <t xml:space="preserve">Liter </t>
  </si>
  <si>
    <t>MM-Naturkost Kling</t>
  </si>
  <si>
    <t>MM-Weber Gewürze</t>
  </si>
  <si>
    <t>MM-Kartoffelbauer</t>
  </si>
  <si>
    <t>pikante Pfanne</t>
  </si>
  <si>
    <t>Tomatenstücke</t>
  </si>
  <si>
    <t>Kartoffelgulach "Vegan" 20%</t>
  </si>
  <si>
    <t>Gulasch "Standard Fleisch" 80%</t>
  </si>
  <si>
    <t>Gulasch, Nudeln, Semmelknödel, Tomatensalat</t>
  </si>
  <si>
    <t>Tzatziki</t>
  </si>
  <si>
    <t>Pesto verde</t>
  </si>
  <si>
    <t>á 150g</t>
  </si>
  <si>
    <t>Metzgerzwiebeln  gestückelt</t>
  </si>
  <si>
    <t>Kässpatzen und Steaks Salat</t>
  </si>
  <si>
    <t>Schaschlikpfanne, Reis und Salat</t>
  </si>
  <si>
    <t>Brätknödelsuppe, Semmelschmarrn, Apfelmus</t>
  </si>
  <si>
    <t>Fleischküchle, Kartoffel- und Bohnensalat, Schoko-Pudding</t>
  </si>
  <si>
    <t>Wurstsalat, Brot, Aufstrich</t>
  </si>
  <si>
    <t>Hirtenmakkaroni,  Tomatensalat</t>
  </si>
  <si>
    <t>Griechischer Salat mit Pitabrot, Tzatziki, Falaffel</t>
  </si>
  <si>
    <t>Brotzeit, Frischkäseaufstrich</t>
  </si>
  <si>
    <t>Brotzeit, Gemüsesticks</t>
  </si>
  <si>
    <t>Gyros / Pulled Pork im Semmel, Krautsalat</t>
  </si>
  <si>
    <t>Leberkässemmel, Weißwurstsenf, Gurken, Käse</t>
  </si>
  <si>
    <t>Tortellini ala Chef, Eissalat</t>
  </si>
  <si>
    <t>Brotzeit, Nudelsalat</t>
  </si>
  <si>
    <t>Schnitzel / Bratlinge, Kartoffelsalat, Gurkensalat</t>
  </si>
  <si>
    <t>Spagetti mit Tomatensoße und Salat</t>
  </si>
  <si>
    <t>Schnitzel, Bratlinge, Kartoffelsalat, Gurkensalat</t>
  </si>
  <si>
    <t>Bohnensalat</t>
  </si>
  <si>
    <t>Hirtenmakkaroni, Tomatensalat</t>
  </si>
  <si>
    <t>Griechischer Salat mit Pitabrot, Tzatziki &amp; Falaffel</t>
  </si>
  <si>
    <t>Schaschlikpfanne, Reis, Salat</t>
  </si>
  <si>
    <t>Leberkässemmeln, Weißwurstsenf, Gurken, Käse</t>
  </si>
  <si>
    <t>Zwiebeln</t>
  </si>
  <si>
    <t>Kichererbsen</t>
  </si>
  <si>
    <t>Koriandergrün</t>
  </si>
  <si>
    <t>süßer Senf</t>
  </si>
  <si>
    <t>davon mit fleischreduzierter Kost</t>
  </si>
  <si>
    <t>Fleischküchle oder Bratlinge, Kartoffelsalat, Bohnensalat und Schokopudding</t>
  </si>
  <si>
    <t>Fleischküchlemenge ist für 30% fleischlose Esser angehoben worden</t>
  </si>
  <si>
    <t>Brot (am Zopftag)</t>
  </si>
  <si>
    <t>Wurstsalat, Brot, Frischkäseaufstrich</t>
  </si>
  <si>
    <t>Frischkäse</t>
  </si>
  <si>
    <t>Paprikamix</t>
  </si>
  <si>
    <t>Pitabrot (Kurrier Menge mit Ronzo klären!!!)</t>
  </si>
  <si>
    <t>Deftiger Eintopf mit oder ohne ohne Fleisch, Semmel, Pfirsichquark</t>
  </si>
  <si>
    <t>Apfelsaft</t>
  </si>
  <si>
    <t>brauner Zucker</t>
  </si>
  <si>
    <t>Gewürzmischung</t>
  </si>
  <si>
    <t>Zwiebeln in Ringe</t>
  </si>
  <si>
    <t>Barbecuesauce</t>
  </si>
  <si>
    <t>Köpfe</t>
  </si>
  <si>
    <t>Spezialsauce</t>
  </si>
  <si>
    <t>Zeltlager 2016 Sassenweiler</t>
  </si>
  <si>
    <t>Kraut</t>
  </si>
  <si>
    <t>Tortellini (trocken)</t>
  </si>
  <si>
    <t>Karroten</t>
  </si>
  <si>
    <t>Knoblauchzehen</t>
  </si>
  <si>
    <t>TK-Erbsen</t>
  </si>
  <si>
    <t>Bund</t>
  </si>
  <si>
    <t>Schweinerückensteak auf Kässpatzen an buntem Salat</t>
  </si>
  <si>
    <t>Schweinesteaks ungewürzt (á 180g)</t>
  </si>
  <si>
    <t>Käse (gerieben)</t>
  </si>
  <si>
    <t>Weißlacker</t>
  </si>
  <si>
    <t>grüner Salat</t>
  </si>
  <si>
    <t>Lolo Rosso</t>
  </si>
  <si>
    <t>Frischkäseaufstrich</t>
  </si>
  <si>
    <t>Schweinegulasch</t>
  </si>
  <si>
    <t>passierte Tomaten</t>
  </si>
  <si>
    <t>Schaschliksoße</t>
  </si>
  <si>
    <t>Brühe</t>
  </si>
  <si>
    <t>Salz, Pfeffer, Honig, Kreuzkümmel, Curry, Paprika edelsüß</t>
  </si>
  <si>
    <t>Bauchspeck geräuchert in 2mm Scheiben</t>
  </si>
  <si>
    <t>Penne</t>
  </si>
  <si>
    <t>gekochter Schinken (geschnitten)</t>
  </si>
  <si>
    <t>gewürfelte Tomaten in Tomatensaft</t>
  </si>
  <si>
    <t>Telefonisch unter 09263 94 24 21 bestellt am 11.7.</t>
  </si>
  <si>
    <t>11.7.</t>
  </si>
  <si>
    <t>Kartoffelsalat gegenüber 2015 reduziert</t>
  </si>
  <si>
    <t>große Kartoffel (für Salat)</t>
  </si>
  <si>
    <t>info@kartoffelhof-steinhauser.de</t>
  </si>
  <si>
    <t>per email auf 28.7. bestellt</t>
  </si>
  <si>
    <t>Weber Gewürze:</t>
  </si>
  <si>
    <t>Leberkäse warm</t>
  </si>
  <si>
    <t>Schweinehalssteak auf Kässpatzen an buntem Salat</t>
  </si>
  <si>
    <t>Schweinehalssteaks ungewürzt (á 180g)</t>
  </si>
  <si>
    <t>Brotzeit mit Frischkäseaufstrich</t>
  </si>
  <si>
    <t>Semmelbrösel nur im Notfall! Zitronensaft</t>
  </si>
  <si>
    <t>Brezel</t>
  </si>
  <si>
    <t>Feta gewürfelt</t>
  </si>
  <si>
    <t>Pulled Pork aus Schweinenacken oder Schulter</t>
  </si>
  <si>
    <t>Räuberteller Semmel mit Krautsalat</t>
  </si>
  <si>
    <t>davon mit fleischreduzierter Kost 2</t>
  </si>
  <si>
    <t>Auberginen</t>
  </si>
  <si>
    <t>geschnittene Semmeln (Baguette) in ca. 1 cm-Scheiben (bis 9.00 Uhr)</t>
  </si>
  <si>
    <t>H-Sahne</t>
  </si>
  <si>
    <t>Bergkäse (gerieben)</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</si>
</sst>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164" formatCode="0.0"/>
    <numFmt numFmtId="165" formatCode="ddd/dd/mm/yy"/>
    <numFmt numFmtId="166" formatCode="0.000"/>
    <numFmt numFmtId="167" formatCode="dd/mm/yy&quot;  &quot;ddd/"/>
    <numFmt numFmtId="168" formatCode="dd/mm/yy"/>
    <numFmt numFmtId="169" formatCode="ddd/\ dd/mm/yyyy"/>
    <numFmt numFmtId="170" formatCode="0[$g-407]"/>
    <numFmt numFmtId="171" formatCode="dddd/dd/mm/yy"/>
    <numFmt numFmtId="172" formatCode="dddd\,\ d/\ mmmm\ yyyy"/>
    <numFmt numFmtId="173" formatCode="dddd&quot;  &quot;dd/mm/yyyy"/>
    <numFmt numFmtId="174" formatCode="dddd\ dd/mm/yy"/>
  </numFmts>
  <fonts count="55">
    <font>
      <sz val="10"/>
      <color indexed="8"/>
      <name val="Arial"/>
      <family val="2"/>
    </font>
    <font>
      <b/>
      <sz val="11"/>
      <color indexed="8"/>
      <name val="Calibri"/>
      <family val="2"/>
    </font>
    <font>
      <u/>
      <sz val="7"/>
      <color indexed="12"/>
      <name val="MS Sans Serif"/>
      <family val="2"/>
    </font>
    <font>
      <sz val="10"/>
      <color indexed="8"/>
      <name val="MS Sans Serif"/>
      <family val="2"/>
    </font>
    <font>
      <b/>
      <sz val="15"/>
      <color indexed="56"/>
      <name val="Calibri"/>
      <family val="2"/>
    </font>
    <font>
      <b/>
      <sz val="12"/>
      <color indexed="8"/>
      <name val="Arial"/>
      <family val="2"/>
    </font>
    <font>
      <sz val="10"/>
      <color indexed="46"/>
      <name val="MS Sans Serif"/>
      <family val="2"/>
    </font>
    <font>
      <sz val="6"/>
      <color indexed="8"/>
      <name val="Arial"/>
      <family val="2"/>
    </font>
    <font>
      <sz val="12"/>
      <color indexed="8"/>
      <name val="Arial"/>
      <family val="2"/>
    </font>
    <font>
      <b/>
      <u/>
      <sz val="12"/>
      <color indexed="8"/>
      <name val="Arial"/>
      <family val="2"/>
    </font>
    <font>
      <b/>
      <u/>
      <sz val="10"/>
      <color indexed="8"/>
      <name val="MS Sans Serif"/>
      <family val="2"/>
    </font>
    <font>
      <b/>
      <sz val="10"/>
      <color indexed="8"/>
      <name val="MS Sans Serif"/>
      <family val="2"/>
    </font>
    <font>
      <u/>
      <sz val="12"/>
      <color indexed="8"/>
      <name val="Arial"/>
      <family val="2"/>
    </font>
    <font>
      <b/>
      <sz val="10"/>
      <color indexed="8"/>
      <name val="Arial"/>
      <family val="2"/>
    </font>
    <font>
      <b/>
      <sz val="8"/>
      <color indexed="8"/>
      <name val="Times New Roman"/>
      <family val="1"/>
    </font>
    <font>
      <b/>
      <sz val="20"/>
      <color indexed="8"/>
      <name val="Arial"/>
      <family val="2"/>
    </font>
    <font>
      <b/>
      <u/>
      <sz val="10"/>
      <color indexed="8"/>
      <name val="Arial"/>
      <family val="2"/>
    </font>
    <font>
      <sz val="10"/>
      <color indexed="8"/>
      <name val="CG Times"/>
      <family val="1"/>
    </font>
    <font>
      <sz val="12"/>
      <color indexed="10"/>
      <name val="Arial"/>
      <family val="2"/>
    </font>
    <font>
      <sz val="8"/>
      <color indexed="8"/>
      <name val="Arial"/>
      <family val="2"/>
    </font>
    <font>
      <b/>
      <sz val="6"/>
      <color indexed="8"/>
      <name val="Arial"/>
      <family val="2"/>
    </font>
    <font>
      <b/>
      <i/>
      <sz val="10"/>
      <color indexed="8"/>
      <name val="Arial"/>
      <family val="2"/>
    </font>
    <font>
      <b/>
      <i/>
      <sz val="10"/>
      <color indexed="10"/>
      <name val="Arial"/>
      <family val="2"/>
    </font>
    <font>
      <sz val="10"/>
      <color indexed="12"/>
      <name val="Arial"/>
      <family val="2"/>
    </font>
    <font>
      <sz val="10"/>
      <color indexed="10"/>
      <name val="Arial"/>
      <family val="2"/>
    </font>
    <font>
      <b/>
      <i/>
      <sz val="8"/>
      <color indexed="8"/>
      <name val="Arial"/>
      <family val="2"/>
    </font>
    <font>
      <sz val="20"/>
      <color indexed="8"/>
      <name val="Arial"/>
      <family val="2"/>
    </font>
    <font>
      <sz val="14"/>
      <color indexed="8"/>
      <name val="Arial"/>
      <family val="2"/>
    </font>
    <font>
      <b/>
      <sz val="14"/>
      <color indexed="8"/>
      <name val="Arial"/>
      <family val="2"/>
    </font>
    <font>
      <b/>
      <sz val="16"/>
      <color indexed="8"/>
      <name val="Times New Roman"/>
      <family val="1"/>
    </font>
    <font>
      <sz val="9"/>
      <color indexed="8"/>
      <name val="Times New Roman"/>
      <family val="1"/>
    </font>
    <font>
      <b/>
      <sz val="14"/>
      <color indexed="8"/>
      <name val="Times New Roman"/>
      <family val="1"/>
    </font>
    <font>
      <sz val="10"/>
      <color indexed="8"/>
      <name val="Times New Roman"/>
      <family val="1"/>
    </font>
    <font>
      <b/>
      <sz val="10"/>
      <color indexed="8"/>
      <name val="Times New Roman"/>
      <family val="1"/>
    </font>
    <font>
      <b/>
      <sz val="10"/>
      <color indexed="12"/>
      <name val="Times New Roman"/>
      <family val="1"/>
    </font>
    <font>
      <sz val="12"/>
      <color indexed="8"/>
      <name val="MS Sans Serif"/>
      <family val="2"/>
    </font>
    <font>
      <sz val="14"/>
      <color indexed="10"/>
      <name val="Arial"/>
      <family val="2"/>
    </font>
    <font>
      <b/>
      <sz val="14"/>
      <color indexed="10"/>
      <name val="Arial"/>
      <family val="2"/>
    </font>
    <font>
      <b/>
      <sz val="12"/>
      <color indexed="8"/>
      <name val="Times New Roman"/>
      <family val="1"/>
    </font>
    <font>
      <b/>
      <sz val="12"/>
      <color indexed="8"/>
      <name val="Mystical"/>
    </font>
    <font>
      <u/>
      <sz val="12"/>
      <color indexed="12"/>
      <name val="MS Sans Serif"/>
      <family val="2"/>
    </font>
    <font>
      <b/>
      <sz val="14"/>
      <color indexed="8"/>
      <name val="MS Sans Serif"/>
      <family val="2"/>
    </font>
    <font>
      <b/>
      <sz val="16"/>
      <color indexed="8"/>
      <name val="Mystical"/>
    </font>
    <font>
      <b/>
      <u/>
      <sz val="10"/>
      <color indexed="12"/>
      <name val="MS Sans Serif"/>
      <family val="2"/>
    </font>
    <font>
      <sz val="8"/>
      <color indexed="46"/>
      <name val="MS Sans Serif"/>
      <family val="2"/>
    </font>
    <font>
      <sz val="12"/>
      <name val="Arial"/>
      <family val="2"/>
    </font>
    <font>
      <sz val="12"/>
      <color rgb="FF0066FF"/>
      <name val="Arial"/>
      <family val="2"/>
    </font>
    <font>
      <sz val="10"/>
      <color rgb="FFFF0000"/>
      <name val="Arial"/>
      <family val="2"/>
    </font>
    <font>
      <b/>
      <sz val="12"/>
      <name val="Arial"/>
      <family val="2"/>
    </font>
    <font>
      <sz val="12"/>
      <color rgb="FFFF0000"/>
      <name val="Arial"/>
      <family val="2"/>
    </font>
    <font>
      <b/>
      <sz val="10"/>
      <color rgb="FFFF0000"/>
      <name val="Arial"/>
      <family val="2"/>
    </font>
    <font>
      <b/>
      <sz val="20"/>
      <color rgb="FFFF0000"/>
      <name val="Arial"/>
      <family val="2"/>
    </font>
    <font>
      <sz val="14"/>
      <color rgb="FFFF0000"/>
      <name val="Arial"/>
      <family val="2"/>
    </font>
    <font>
      <sz val="20"/>
      <color rgb="FFFF0000"/>
      <name val="Arial"/>
      <family val="2"/>
    </font>
    <font>
      <sz val="10"/>
      <color rgb="FF0070C0"/>
      <name val="Arial"/>
      <family val="2"/>
    </font>
  </fonts>
  <fills count="13">
    <fill>
      <patternFill patternType="none"/>
    </fill>
    <fill>
      <patternFill patternType="gray125"/>
    </fill>
    <fill>
      <patternFill patternType="solid">
        <fgColor indexed="42"/>
        <bgColor indexed="27"/>
      </patternFill>
    </fill>
    <fill>
      <patternFill patternType="solid">
        <fgColor indexed="43"/>
        <bgColor indexed="26"/>
      </patternFill>
    </fill>
    <fill>
      <patternFill patternType="solid">
        <fgColor indexed="22"/>
        <bgColor indexed="55"/>
      </patternFill>
    </fill>
    <fill>
      <patternFill patternType="solid">
        <fgColor indexed="55"/>
        <bgColor indexed="22"/>
      </patternFill>
    </fill>
    <fill>
      <patternFill patternType="solid">
        <fgColor rgb="FF92D050"/>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9" tint="0.39997558519241921"/>
        <bgColor indexed="64"/>
      </patternFill>
    </fill>
    <fill>
      <patternFill patternType="solid">
        <fgColor rgb="FFFFFF00"/>
        <bgColor indexed="64"/>
      </patternFill>
    </fill>
  </fills>
  <borders count="38">
    <border>
      <left/>
      <right/>
      <top/>
      <bottom/>
      <diagonal/>
    </border>
    <border>
      <left/>
      <right/>
      <top style="hair">
        <color indexed="62"/>
      </top>
      <bottom style="double">
        <color indexed="62"/>
      </bottom>
      <diagonal/>
    </border>
    <border>
      <left/>
      <right/>
      <top/>
      <bottom style="medium">
        <color indexed="62"/>
      </bottom>
      <diagonal/>
    </border>
    <border>
      <left style="hair">
        <color indexed="8"/>
      </left>
      <right style="hair">
        <color indexed="8"/>
      </right>
      <top/>
      <bottom/>
      <diagonal/>
    </border>
    <border>
      <left style="hair">
        <color indexed="8"/>
      </left>
      <right/>
      <top style="hair">
        <color indexed="8"/>
      </top>
      <bottom style="hair">
        <color indexed="8"/>
      </bottom>
      <diagonal/>
    </border>
    <border>
      <left style="hair">
        <color indexed="8"/>
      </left>
      <right style="hair">
        <color indexed="8"/>
      </right>
      <top style="hair">
        <color indexed="8"/>
      </top>
      <bottom style="hair">
        <color indexed="8"/>
      </bottom>
      <diagonal/>
    </border>
    <border>
      <left/>
      <right/>
      <top style="hair">
        <color indexed="8"/>
      </top>
      <bottom style="hair">
        <color indexed="8"/>
      </bottom>
      <diagonal/>
    </border>
    <border>
      <left/>
      <right style="hair">
        <color indexed="8"/>
      </right>
      <top style="hair">
        <color indexed="8"/>
      </top>
      <bottom style="hair">
        <color indexed="8"/>
      </bottom>
      <diagonal/>
    </border>
    <border>
      <left style="medium">
        <color indexed="8"/>
      </left>
      <right style="hair">
        <color indexed="8"/>
      </right>
      <top style="medium">
        <color indexed="8"/>
      </top>
      <bottom style="medium">
        <color indexed="8"/>
      </bottom>
      <diagonal/>
    </border>
    <border>
      <left/>
      <right style="hair">
        <color indexed="8"/>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style="hair">
        <color indexed="8"/>
      </right>
      <top style="medium">
        <color indexed="8"/>
      </top>
      <bottom/>
      <diagonal/>
    </border>
    <border>
      <left style="medium">
        <color indexed="8"/>
      </left>
      <right style="hair">
        <color indexed="8"/>
      </right>
      <top/>
      <bottom/>
      <diagonal/>
    </border>
    <border>
      <left style="medium">
        <color indexed="8"/>
      </left>
      <right style="hair">
        <color indexed="8"/>
      </right>
      <top/>
      <bottom style="hair">
        <color indexed="8"/>
      </bottom>
      <diagonal/>
    </border>
    <border>
      <left style="medium">
        <color indexed="8"/>
      </left>
      <right/>
      <top/>
      <bottom/>
      <diagonal/>
    </border>
    <border>
      <left style="medium">
        <color indexed="8"/>
      </left>
      <right/>
      <top/>
      <bottom style="hair">
        <color indexed="8"/>
      </bottom>
      <diagonal/>
    </border>
    <border>
      <left style="medium">
        <color indexed="8"/>
      </left>
      <right/>
      <top style="hair">
        <color indexed="8"/>
      </top>
      <bottom/>
      <diagonal/>
    </border>
    <border>
      <left style="medium">
        <color indexed="8"/>
      </left>
      <right/>
      <top/>
      <bottom style="medium">
        <color indexed="8"/>
      </bottom>
      <diagonal/>
    </border>
    <border>
      <left style="hair">
        <color indexed="8"/>
      </left>
      <right style="hair">
        <color indexed="8"/>
      </right>
      <top/>
      <bottom style="hair">
        <color indexed="8"/>
      </bottom>
      <diagonal/>
    </border>
    <border>
      <left/>
      <right/>
      <top style="hair">
        <color indexed="8"/>
      </top>
      <bottom/>
      <diagonal/>
    </border>
    <border>
      <left/>
      <right/>
      <top/>
      <bottom style="hair">
        <color indexed="8"/>
      </bottom>
      <diagonal/>
    </border>
    <border>
      <left style="hair">
        <color indexed="8"/>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hair">
        <color indexed="8"/>
      </left>
      <right style="hair">
        <color indexed="8"/>
      </right>
      <top style="medium">
        <color indexed="8"/>
      </top>
      <bottom style="medium">
        <color indexed="8"/>
      </bottom>
      <diagonal/>
    </border>
    <border>
      <left style="hair">
        <color indexed="8"/>
      </left>
      <right style="hair">
        <color indexed="8"/>
      </right>
      <top style="medium">
        <color indexed="8"/>
      </top>
      <bottom/>
      <diagonal/>
    </border>
    <border>
      <left style="hair">
        <color indexed="8"/>
      </left>
      <right style="hair">
        <color indexed="8"/>
      </right>
      <top style="medium">
        <color indexed="8"/>
      </top>
      <bottom style="hair">
        <color indexed="8"/>
      </bottom>
      <diagonal/>
    </border>
    <border>
      <left style="hair">
        <color indexed="8"/>
      </left>
      <right style="medium">
        <color indexed="8"/>
      </right>
      <top style="medium">
        <color indexed="8"/>
      </top>
      <bottom style="hair">
        <color indexed="8"/>
      </bottom>
      <diagonal/>
    </border>
    <border>
      <left style="hair">
        <color indexed="8"/>
      </left>
      <right style="medium">
        <color indexed="8"/>
      </right>
      <top style="medium">
        <color indexed="8"/>
      </top>
      <bottom style="medium">
        <color indexed="8"/>
      </bottom>
      <diagonal/>
    </border>
    <border>
      <left style="hair">
        <color indexed="8"/>
      </left>
      <right style="medium">
        <color indexed="8"/>
      </right>
      <top style="medium">
        <color indexed="8"/>
      </top>
      <bottom/>
      <diagonal/>
    </border>
    <border>
      <left style="medium">
        <color indexed="64"/>
      </left>
      <right style="medium">
        <color indexed="64"/>
      </right>
      <top style="medium">
        <color indexed="64"/>
      </top>
      <bottom style="hair">
        <color indexed="8"/>
      </bottom>
      <diagonal/>
    </border>
    <border>
      <left style="medium">
        <color indexed="64"/>
      </left>
      <right style="medium">
        <color indexed="64"/>
      </right>
      <top style="hair">
        <color indexed="8"/>
      </top>
      <bottom style="hair">
        <color indexed="8"/>
      </bottom>
      <diagonal/>
    </border>
    <border>
      <left style="medium">
        <color indexed="64"/>
      </left>
      <right style="medium">
        <color indexed="64"/>
      </right>
      <top style="hair">
        <color indexed="8"/>
      </top>
      <bottom style="medium">
        <color indexed="64"/>
      </bottom>
      <diagonal/>
    </border>
    <border>
      <left style="medium">
        <color indexed="64"/>
      </left>
      <right style="medium">
        <color indexed="64"/>
      </right>
      <top style="medium">
        <color indexed="64"/>
      </top>
      <bottom style="medium">
        <color indexed="8"/>
      </bottom>
      <diagonal/>
    </border>
    <border>
      <left style="medium">
        <color indexed="64"/>
      </left>
      <right style="medium">
        <color indexed="64"/>
      </right>
      <top style="hair">
        <color indexed="8"/>
      </top>
      <bottom style="medium">
        <color indexed="8"/>
      </bottom>
      <diagonal/>
    </border>
    <border>
      <left/>
      <right style="thin">
        <color indexed="8"/>
      </right>
      <top style="thin">
        <color indexed="8"/>
      </top>
      <bottom style="thin">
        <color indexed="8"/>
      </bottom>
      <diagonal/>
    </border>
    <border>
      <left/>
      <right style="hair">
        <color indexed="8"/>
      </right>
      <top/>
      <bottom/>
      <diagonal/>
    </border>
  </borders>
  <cellStyleXfs count="5">
    <xf numFmtId="0" fontId="0" fillId="0" borderId="0"/>
    <xf numFmtId="0" fontId="1" fillId="0" borderId="1" applyProtection="0"/>
    <xf numFmtId="0" fontId="2" fillId="0" borderId="0" applyBorder="0" applyProtection="0"/>
    <xf numFmtId="0" fontId="3" fillId="0" borderId="0" applyBorder="0" applyProtection="0"/>
    <xf numFmtId="0" fontId="4" fillId="0" borderId="2" applyProtection="0"/>
  </cellStyleXfs>
  <cellXfs count="321">
    <xf numFmtId="0" fontId="0" fillId="0" borderId="0" xfId="0"/>
    <xf numFmtId="0" fontId="5" fillId="0" borderId="0" xfId="0" applyNumberFormat="1" applyFont="1"/>
    <xf numFmtId="0" fontId="0" fillId="0" borderId="0" xfId="0" applyNumberFormat="1"/>
    <xf numFmtId="0" fontId="0" fillId="0" borderId="0" xfId="0" applyNumberFormat="1" applyAlignment="1">
      <alignment horizontal="center"/>
    </xf>
    <xf numFmtId="0" fontId="7" fillId="2" borderId="3" xfId="0" applyNumberFormat="1" applyFont="1" applyFill="1" applyBorder="1" applyAlignment="1">
      <alignment horizontal="center" textRotation="90"/>
    </xf>
    <xf numFmtId="14" fontId="5" fillId="0" borderId="4" xfId="0" applyNumberFormat="1" applyFont="1" applyBorder="1" applyAlignment="1">
      <alignment horizontal="center"/>
    </xf>
    <xf numFmtId="0" fontId="8" fillId="0" borderId="0" xfId="0" applyNumberFormat="1" applyFont="1"/>
    <xf numFmtId="0" fontId="7" fillId="0" borderId="0" xfId="0" applyNumberFormat="1" applyFont="1" applyAlignment="1">
      <alignment horizontal="center"/>
    </xf>
    <xf numFmtId="0" fontId="0" fillId="3" borderId="5" xfId="0" applyNumberFormat="1" applyFill="1" applyBorder="1" applyAlignment="1">
      <alignment horizontal="center"/>
    </xf>
    <xf numFmtId="49" fontId="5" fillId="0" borderId="0" xfId="0" applyNumberFormat="1" applyFont="1"/>
    <xf numFmtId="49" fontId="9" fillId="0" borderId="0" xfId="0" applyNumberFormat="1" applyFont="1" applyAlignment="1">
      <alignment horizontal="right"/>
    </xf>
    <xf numFmtId="0" fontId="5" fillId="0" borderId="0" xfId="0" applyNumberFormat="1" applyFont="1" applyAlignment="1"/>
    <xf numFmtId="0" fontId="0" fillId="0" borderId="0" xfId="0" applyNumberFormat="1" applyAlignment="1"/>
    <xf numFmtId="0" fontId="0" fillId="3" borderId="5" xfId="0" applyNumberFormat="1" applyFill="1" applyBorder="1" applyAlignment="1" applyProtection="1">
      <alignment horizontal="center"/>
    </xf>
    <xf numFmtId="0" fontId="0" fillId="0" borderId="0" xfId="0" applyNumberFormat="1" applyFill="1"/>
    <xf numFmtId="0" fontId="10" fillId="0" borderId="0" xfId="0" applyNumberFormat="1" applyFont="1" applyAlignment="1"/>
    <xf numFmtId="0" fontId="11" fillId="0" borderId="0" xfId="0" applyNumberFormat="1" applyFont="1" applyAlignment="1"/>
    <xf numFmtId="1" fontId="0" fillId="0" borderId="0" xfId="0" applyNumberFormat="1" applyAlignment="1"/>
    <xf numFmtId="164" fontId="0" fillId="0" borderId="0" xfId="0" applyNumberFormat="1" applyAlignment="1"/>
    <xf numFmtId="164" fontId="0" fillId="0" borderId="0" xfId="0" applyNumberFormat="1"/>
    <xf numFmtId="0" fontId="6" fillId="0" borderId="0" xfId="0" applyNumberFormat="1" applyFont="1" applyFill="1"/>
    <xf numFmtId="0" fontId="0" fillId="0" borderId="0" xfId="0" applyNumberFormat="1" applyFill="1" applyAlignment="1" applyProtection="1">
      <alignment horizontal="center"/>
    </xf>
    <xf numFmtId="0" fontId="0" fillId="0" borderId="0" xfId="0" applyNumberFormat="1" applyFill="1" applyAlignment="1">
      <alignment horizontal="center"/>
    </xf>
    <xf numFmtId="1" fontId="0" fillId="0" borderId="0" xfId="0" applyNumberFormat="1"/>
    <xf numFmtId="0" fontId="6" fillId="0" borderId="0" xfId="0" applyNumberFormat="1" applyFont="1"/>
    <xf numFmtId="2" fontId="0" fillId="0" borderId="0" xfId="0" applyNumberFormat="1"/>
    <xf numFmtId="2" fontId="0" fillId="0" borderId="0" xfId="0" applyNumberFormat="1" applyAlignment="1"/>
    <xf numFmtId="0" fontId="5" fillId="0" borderId="0" xfId="0" applyNumberFormat="1" applyFont="1" applyFill="1"/>
    <xf numFmtId="49" fontId="9" fillId="0" borderId="0" xfId="0" applyNumberFormat="1" applyFont="1" applyFill="1" applyAlignment="1">
      <alignment horizontal="right"/>
    </xf>
    <xf numFmtId="0" fontId="0" fillId="0" borderId="0" xfId="0" applyNumberFormat="1" applyFill="1" applyAlignment="1"/>
    <xf numFmtId="2" fontId="0" fillId="0" borderId="0" xfId="0" applyNumberFormat="1" applyFill="1" applyAlignment="1"/>
    <xf numFmtId="49" fontId="5" fillId="0" borderId="0" xfId="0" applyNumberFormat="1" applyFont="1" applyFill="1"/>
    <xf numFmtId="164" fontId="0" fillId="0" borderId="0" xfId="0" applyNumberFormat="1" applyFill="1" applyAlignment="1"/>
    <xf numFmtId="1" fontId="0" fillId="0" borderId="0" xfId="0" applyNumberFormat="1" applyFill="1" applyAlignment="1"/>
    <xf numFmtId="164" fontId="0" fillId="0" borderId="0" xfId="0" applyNumberFormat="1" applyFill="1"/>
    <xf numFmtId="0" fontId="0" fillId="0" borderId="0" xfId="0" applyNumberFormat="1" applyFill="1" applyAlignment="1">
      <alignment horizontal="right"/>
    </xf>
    <xf numFmtId="1" fontId="0" fillId="0" borderId="0" xfId="0" applyNumberFormat="1" applyFill="1"/>
    <xf numFmtId="2" fontId="0" fillId="0" borderId="0" xfId="0" applyNumberFormat="1" applyFill="1"/>
    <xf numFmtId="0" fontId="9" fillId="0" borderId="0" xfId="0" applyNumberFormat="1" applyFont="1" applyAlignment="1">
      <alignment horizontal="right"/>
    </xf>
    <xf numFmtId="0" fontId="8" fillId="0" borderId="6" xfId="0" applyNumberFormat="1" applyFont="1" applyBorder="1"/>
    <xf numFmtId="0" fontId="0" fillId="0" borderId="7" xfId="0" applyNumberFormat="1" applyBorder="1" applyAlignment="1"/>
    <xf numFmtId="0" fontId="9" fillId="0" borderId="0" xfId="0" applyNumberFormat="1" applyFont="1" applyAlignment="1"/>
    <xf numFmtId="165" fontId="9" fillId="0" borderId="0" xfId="0" applyNumberFormat="1" applyFont="1" applyAlignment="1">
      <alignment horizontal="right"/>
    </xf>
    <xf numFmtId="0" fontId="0" fillId="0" borderId="0" xfId="0" applyNumberFormat="1" applyAlignment="1">
      <alignment horizontal="right"/>
    </xf>
    <xf numFmtId="1" fontId="9" fillId="0" borderId="0" xfId="0" applyNumberFormat="1" applyFont="1" applyAlignment="1">
      <alignment horizontal="right"/>
    </xf>
    <xf numFmtId="3" fontId="0" fillId="0" borderId="0" xfId="0" applyNumberFormat="1"/>
    <xf numFmtId="1" fontId="12" fillId="0" borderId="0" xfId="0" applyNumberFormat="1" applyFont="1" applyAlignment="1">
      <alignment horizontal="right"/>
    </xf>
    <xf numFmtId="166" fontId="0" fillId="0" borderId="0" xfId="0" applyNumberFormat="1"/>
    <xf numFmtId="165" fontId="9" fillId="0" borderId="0" xfId="0" applyNumberFormat="1" applyFont="1" applyAlignment="1"/>
    <xf numFmtId="0" fontId="6" fillId="0" borderId="0" xfId="0" applyNumberFormat="1" applyFont="1" applyFill="1" applyAlignment="1"/>
    <xf numFmtId="1" fontId="0" fillId="3" borderId="5" xfId="0" applyNumberFormat="1" applyFill="1" applyBorder="1" applyAlignment="1">
      <alignment horizontal="center"/>
    </xf>
    <xf numFmtId="0" fontId="9" fillId="0" borderId="0" xfId="0" applyNumberFormat="1" applyFont="1" applyFill="1" applyAlignment="1"/>
    <xf numFmtId="1" fontId="9" fillId="0" borderId="0" xfId="0" applyNumberFormat="1" applyFont="1" applyFill="1" applyAlignment="1">
      <alignment horizontal="right"/>
    </xf>
    <xf numFmtId="166" fontId="0" fillId="0" borderId="0" xfId="0" applyNumberFormat="1" applyAlignment="1"/>
    <xf numFmtId="0" fontId="0" fillId="0" borderId="0" xfId="0" applyNumberFormat="1" applyFont="1"/>
    <xf numFmtId="3" fontId="0" fillId="0" borderId="0" xfId="0" applyNumberFormat="1" applyAlignment="1"/>
    <xf numFmtId="165" fontId="9" fillId="0" borderId="0" xfId="0" applyNumberFormat="1" applyFont="1" applyFill="1" applyAlignment="1"/>
    <xf numFmtId="14" fontId="5" fillId="0" borderId="0" xfId="0" applyNumberFormat="1" applyFont="1"/>
    <xf numFmtId="0" fontId="8" fillId="0" borderId="0" xfId="0" applyNumberFormat="1" applyFont="1" applyFill="1"/>
    <xf numFmtId="1" fontId="0" fillId="0" borderId="0" xfId="0" applyNumberFormat="1" applyFill="1" applyAlignment="1">
      <alignment vertical="top"/>
    </xf>
    <xf numFmtId="0" fontId="0" fillId="0" borderId="0" xfId="0" applyNumberFormat="1" applyFont="1" applyFill="1" applyAlignment="1">
      <alignment vertical="top"/>
    </xf>
    <xf numFmtId="0" fontId="0" fillId="0" borderId="0" xfId="0" applyNumberFormat="1" applyFont="1" applyFill="1" applyAlignment="1">
      <alignment vertical="top" wrapText="1"/>
    </xf>
    <xf numFmtId="0" fontId="5" fillId="0" borderId="0" xfId="0" applyNumberFormat="1" applyFont="1" applyAlignment="1">
      <alignment vertical="top"/>
    </xf>
    <xf numFmtId="0" fontId="9" fillId="0" borderId="0" xfId="0" applyNumberFormat="1" applyFont="1" applyAlignment="1">
      <alignment horizontal="right" vertical="top"/>
    </xf>
    <xf numFmtId="166" fontId="0" fillId="0" borderId="0" xfId="0" applyNumberFormat="1" applyFill="1"/>
    <xf numFmtId="165" fontId="5" fillId="0" borderId="0" xfId="0" applyNumberFormat="1" applyFont="1" applyAlignment="1">
      <alignment horizontal="center"/>
    </xf>
    <xf numFmtId="0" fontId="15" fillId="2" borderId="8" xfId="0" applyNumberFormat="1" applyFont="1" applyFill="1" applyBorder="1" applyAlignment="1">
      <alignment horizontal="center" vertical="top" wrapText="1"/>
    </xf>
    <xf numFmtId="0" fontId="15" fillId="2" borderId="9" xfId="0" applyNumberFormat="1" applyFont="1" applyFill="1" applyBorder="1" applyAlignment="1">
      <alignment horizontal="center" vertical="top" wrapText="1"/>
    </xf>
    <xf numFmtId="0" fontId="15" fillId="2" borderId="10" xfId="0" applyNumberFormat="1" applyFont="1" applyFill="1" applyBorder="1" applyAlignment="1">
      <alignment horizontal="center" vertical="top" wrapText="1"/>
    </xf>
    <xf numFmtId="0" fontId="5" fillId="0" borderId="11" xfId="0" applyNumberFormat="1" applyFont="1" applyBorder="1" applyAlignment="1">
      <alignment horizontal="center" vertical="top" wrapText="1"/>
    </xf>
    <xf numFmtId="14" fontId="5" fillId="0" borderId="12" xfId="0" applyNumberFormat="1" applyFont="1" applyBorder="1" applyAlignment="1">
      <alignment horizontal="center" vertical="top" wrapText="1"/>
    </xf>
    <xf numFmtId="0" fontId="0" fillId="0" borderId="13" xfId="0" applyNumberFormat="1" applyBorder="1" applyAlignment="1">
      <alignment vertical="top" wrapText="1"/>
    </xf>
    <xf numFmtId="0" fontId="5" fillId="0" borderId="14" xfId="0" applyNumberFormat="1" applyFont="1" applyBorder="1" applyAlignment="1">
      <alignment horizontal="center" vertical="top" wrapText="1"/>
    </xf>
    <xf numFmtId="14" fontId="5" fillId="0" borderId="14" xfId="0" applyNumberFormat="1" applyFont="1" applyBorder="1" applyAlignment="1">
      <alignment horizontal="center" vertical="top" wrapText="1"/>
    </xf>
    <xf numFmtId="0" fontId="0" fillId="0" borderId="15" xfId="0" applyNumberFormat="1" applyBorder="1" applyAlignment="1">
      <alignment vertical="top" wrapText="1"/>
    </xf>
    <xf numFmtId="0" fontId="0" fillId="0" borderId="14" xfId="0" applyNumberFormat="1" applyBorder="1" applyAlignment="1">
      <alignment vertical="top" wrapText="1"/>
    </xf>
    <xf numFmtId="0" fontId="5" fillId="0" borderId="16" xfId="0" applyNumberFormat="1" applyFont="1" applyBorder="1" applyAlignment="1">
      <alignment horizontal="center" vertical="top" wrapText="1"/>
    </xf>
    <xf numFmtId="165" fontId="5" fillId="0" borderId="15" xfId="0" applyNumberFormat="1" applyFont="1" applyBorder="1" applyAlignment="1">
      <alignment horizontal="center"/>
    </xf>
    <xf numFmtId="0" fontId="0" fillId="0" borderId="17" xfId="0" applyNumberFormat="1" applyBorder="1" applyAlignment="1">
      <alignment vertical="top" wrapText="1"/>
    </xf>
    <xf numFmtId="0" fontId="8" fillId="0" borderId="0" xfId="0" applyNumberFormat="1" applyFont="1" applyAlignment="1">
      <alignment horizontal="center" vertical="center"/>
    </xf>
    <xf numFmtId="0" fontId="8" fillId="0" borderId="0" xfId="0" applyNumberFormat="1" applyFont="1" applyAlignment="1">
      <alignment horizontal="left" vertical="center" indent="2"/>
    </xf>
    <xf numFmtId="0" fontId="19" fillId="0" borderId="0" xfId="0" applyNumberFormat="1" applyFont="1"/>
    <xf numFmtId="0" fontId="13" fillId="0" borderId="0" xfId="0" applyNumberFormat="1" applyFont="1"/>
    <xf numFmtId="0" fontId="20" fillId="2" borderId="3" xfId="0" applyNumberFormat="1" applyFont="1" applyFill="1" applyBorder="1" applyAlignment="1">
      <alignment horizontal="center" textRotation="90"/>
    </xf>
    <xf numFmtId="0" fontId="8" fillId="0" borderId="0" xfId="0" applyNumberFormat="1" applyFont="1" applyAlignment="1">
      <alignment horizontal="left" indent="1"/>
    </xf>
    <xf numFmtId="0" fontId="0" fillId="3" borderId="7" xfId="0" applyNumberFormat="1" applyFill="1" applyBorder="1"/>
    <xf numFmtId="0" fontId="0" fillId="3" borderId="5" xfId="0" applyNumberFormat="1" applyFill="1" applyBorder="1"/>
    <xf numFmtId="167" fontId="20" fillId="2" borderId="18" xfId="0" applyNumberFormat="1" applyFont="1" applyFill="1" applyBorder="1" applyAlignment="1">
      <alignment horizontal="center" textRotation="90"/>
    </xf>
    <xf numFmtId="0" fontId="20" fillId="2" borderId="18" xfId="0" applyNumberFormat="1" applyFont="1" applyFill="1" applyBorder="1" applyAlignment="1">
      <alignment horizontal="center" textRotation="90"/>
    </xf>
    <xf numFmtId="0" fontId="0" fillId="0" borderId="19" xfId="0" applyNumberFormat="1" applyBorder="1"/>
    <xf numFmtId="22" fontId="0" fillId="0" borderId="0" xfId="0" applyNumberFormat="1"/>
    <xf numFmtId="167" fontId="5" fillId="0" borderId="0" xfId="0" applyNumberFormat="1" applyFont="1" applyAlignment="1">
      <alignment horizontal="left"/>
    </xf>
    <xf numFmtId="0" fontId="0" fillId="3" borderId="0" xfId="0" applyNumberFormat="1" applyFill="1"/>
    <xf numFmtId="0" fontId="21" fillId="0" borderId="0" xfId="0" applyNumberFormat="1" applyFont="1" applyAlignment="1">
      <alignment horizontal="left" indent="1"/>
    </xf>
    <xf numFmtId="0" fontId="21" fillId="4" borderId="4" xfId="0" applyNumberFormat="1" applyFont="1" applyFill="1" applyBorder="1" applyAlignment="1">
      <alignment horizontal="left" indent="1"/>
    </xf>
    <xf numFmtId="0" fontId="0" fillId="4" borderId="6" xfId="0" applyNumberFormat="1" applyFill="1" applyBorder="1"/>
    <xf numFmtId="0" fontId="13" fillId="4" borderId="7" xfId="0" applyNumberFormat="1" applyFont="1" applyFill="1" applyBorder="1" applyAlignment="1">
      <alignment horizontal="center"/>
    </xf>
    <xf numFmtId="0" fontId="21" fillId="0" borderId="0" xfId="0" applyNumberFormat="1" applyFont="1"/>
    <xf numFmtId="0" fontId="0" fillId="0" borderId="0" xfId="0" applyNumberFormat="1" applyAlignment="1">
      <alignment horizontal="left"/>
    </xf>
    <xf numFmtId="0" fontId="22" fillId="0" borderId="0" xfId="0" applyNumberFormat="1" applyFont="1"/>
    <xf numFmtId="0" fontId="0" fillId="0" borderId="0" xfId="0" applyNumberFormat="1" applyAlignment="1">
      <alignment wrapText="1"/>
    </xf>
    <xf numFmtId="0" fontId="0" fillId="5" borderId="0" xfId="0" applyNumberFormat="1" applyFill="1"/>
    <xf numFmtId="0" fontId="21" fillId="5" borderId="6" xfId="0" applyNumberFormat="1" applyFont="1" applyFill="1" applyBorder="1" applyAlignment="1">
      <alignment horizontal="left" indent="1"/>
    </xf>
    <xf numFmtId="0" fontId="0" fillId="5" borderId="6" xfId="0" applyNumberFormat="1" applyFont="1" applyFill="1" applyBorder="1"/>
    <xf numFmtId="0" fontId="13" fillId="5" borderId="6" xfId="0" applyNumberFormat="1" applyFont="1" applyFill="1" applyBorder="1" applyAlignment="1">
      <alignment horizontal="center"/>
    </xf>
    <xf numFmtId="168" fontId="23" fillId="0" borderId="0" xfId="0" applyNumberFormat="1" applyFont="1" applyAlignment="1">
      <alignment horizontal="center"/>
    </xf>
    <xf numFmtId="0" fontId="21" fillId="0" borderId="19" xfId="0" applyNumberFormat="1" applyFont="1" applyBorder="1" applyAlignment="1">
      <alignment horizontal="left" indent="1"/>
    </xf>
    <xf numFmtId="0" fontId="0" fillId="0" borderId="19" xfId="0" applyNumberFormat="1" applyBorder="1" applyAlignment="1">
      <alignment horizontal="center"/>
    </xf>
    <xf numFmtId="14" fontId="23" fillId="4" borderId="6" xfId="0" applyNumberFormat="1" applyFont="1" applyFill="1" applyBorder="1" applyAlignment="1">
      <alignment horizontal="center"/>
    </xf>
    <xf numFmtId="0" fontId="22" fillId="0" borderId="0" xfId="0" applyNumberFormat="1" applyFont="1" applyAlignment="1">
      <alignment horizontal="left" indent="2"/>
    </xf>
    <xf numFmtId="0" fontId="23" fillId="0" borderId="0" xfId="0" applyNumberFormat="1" applyFont="1" applyAlignment="1">
      <alignment horizontal="center"/>
    </xf>
    <xf numFmtId="0" fontId="21" fillId="0" borderId="20" xfId="0" applyNumberFormat="1" applyFont="1" applyBorder="1" applyAlignment="1">
      <alignment horizontal="left" indent="1"/>
    </xf>
    <xf numFmtId="0" fontId="0" fillId="0" borderId="20" xfId="0" applyNumberFormat="1" applyBorder="1"/>
    <xf numFmtId="0" fontId="0" fillId="0" borderId="20" xfId="0" applyNumberFormat="1" applyBorder="1" applyAlignment="1">
      <alignment horizontal="center"/>
    </xf>
    <xf numFmtId="0" fontId="24" fillId="4" borderId="6" xfId="0" applyNumberFormat="1" applyFont="1" applyFill="1" applyBorder="1" applyAlignment="1">
      <alignment horizontal="center"/>
    </xf>
    <xf numFmtId="168" fontId="23" fillId="0" borderId="0" xfId="0" applyNumberFormat="1" applyFont="1"/>
    <xf numFmtId="0" fontId="19" fillId="0" borderId="0" xfId="0" applyNumberFormat="1" applyFont="1" applyFill="1"/>
    <xf numFmtId="0" fontId="13" fillId="0" borderId="0" xfId="0" applyNumberFormat="1" applyFont="1" applyAlignment="1">
      <alignment horizontal="center"/>
    </xf>
    <xf numFmtId="14" fontId="24" fillId="4" borderId="6" xfId="0" applyNumberFormat="1" applyFont="1" applyFill="1" applyBorder="1"/>
    <xf numFmtId="14" fontId="23" fillId="0" borderId="0" xfId="0" applyNumberFormat="1" applyFont="1" applyAlignment="1">
      <alignment horizontal="center"/>
    </xf>
    <xf numFmtId="0" fontId="13" fillId="0" borderId="0" xfId="0" applyNumberFormat="1" applyFont="1" applyFill="1" applyAlignment="1">
      <alignment horizontal="center"/>
    </xf>
    <xf numFmtId="14" fontId="0" fillId="0" borderId="0" xfId="0" applyNumberFormat="1" applyAlignment="1">
      <alignment horizontal="left"/>
    </xf>
    <xf numFmtId="0" fontId="25" fillId="0" borderId="0" xfId="0" applyNumberFormat="1" applyFont="1" applyFill="1" applyAlignment="1">
      <alignment horizontal="left"/>
    </xf>
    <xf numFmtId="0" fontId="25" fillId="0" borderId="0" xfId="0" applyNumberFormat="1" applyFont="1" applyAlignment="1">
      <alignment horizontal="left"/>
    </xf>
    <xf numFmtId="0" fontId="21" fillId="0" borderId="0" xfId="0" applyNumberFormat="1" applyFont="1" applyFill="1" applyAlignment="1">
      <alignment horizontal="left" indent="1"/>
    </xf>
    <xf numFmtId="0" fontId="21" fillId="4" borderId="6" xfId="0" applyNumberFormat="1" applyFont="1" applyFill="1" applyBorder="1" applyAlignment="1">
      <alignment horizontal="left" indent="1"/>
    </xf>
    <xf numFmtId="0" fontId="0" fillId="4" borderId="6" xfId="0" applyNumberFormat="1" applyFill="1" applyBorder="1" applyAlignment="1">
      <alignment horizontal="center"/>
    </xf>
    <xf numFmtId="0" fontId="0" fillId="4" borderId="0" xfId="0" applyNumberFormat="1" applyFill="1"/>
    <xf numFmtId="0" fontId="23" fillId="0" borderId="0" xfId="0" applyNumberFormat="1" applyFont="1" applyAlignment="1">
      <alignment horizontal="right"/>
    </xf>
    <xf numFmtId="0" fontId="26" fillId="0" borderId="0" xfId="0" applyNumberFormat="1" applyFont="1"/>
    <xf numFmtId="49" fontId="27" fillId="0" borderId="0" xfId="0" applyNumberFormat="1" applyFont="1"/>
    <xf numFmtId="169" fontId="5" fillId="0" borderId="0" xfId="0" applyNumberFormat="1" applyFont="1" applyAlignment="1">
      <alignment horizontal="center"/>
    </xf>
    <xf numFmtId="0" fontId="15" fillId="0" borderId="0" xfId="0" applyNumberFormat="1" applyFont="1"/>
    <xf numFmtId="1" fontId="15" fillId="0" borderId="5" xfId="0" applyNumberFormat="1" applyFont="1" applyBorder="1" applyAlignment="1"/>
    <xf numFmtId="49" fontId="27" fillId="0" borderId="5" xfId="0" applyNumberFormat="1" applyFont="1" applyBorder="1" applyAlignment="1">
      <alignment horizontal="right"/>
    </xf>
    <xf numFmtId="0" fontId="26" fillId="0" borderId="5" xfId="0" applyNumberFormat="1" applyFont="1" applyBorder="1" applyAlignment="1">
      <alignment horizontal="left" indent="1"/>
    </xf>
    <xf numFmtId="1" fontId="27" fillId="0" borderId="5" xfId="0" applyNumberFormat="1" applyFont="1" applyBorder="1" applyAlignment="1">
      <alignment horizontal="right" vertical="center"/>
    </xf>
    <xf numFmtId="169" fontId="5" fillId="0" borderId="21" xfId="0" applyNumberFormat="1" applyFont="1" applyBorder="1" applyAlignment="1">
      <alignment horizontal="center"/>
    </xf>
    <xf numFmtId="0" fontId="26" fillId="0" borderId="0" xfId="0" applyNumberFormat="1" applyFont="1" applyAlignment="1"/>
    <xf numFmtId="49" fontId="27" fillId="0" borderId="0" xfId="0" applyNumberFormat="1" applyFont="1" applyAlignment="1">
      <alignment horizontal="right"/>
    </xf>
    <xf numFmtId="0" fontId="15" fillId="0" borderId="5" xfId="0" applyNumberFormat="1" applyFont="1" applyBorder="1" applyAlignment="1"/>
    <xf numFmtId="0" fontId="27" fillId="0" borderId="5" xfId="0" applyNumberFormat="1" applyFont="1" applyBorder="1"/>
    <xf numFmtId="1" fontId="27" fillId="0" borderId="5" xfId="0" applyNumberFormat="1" applyFont="1" applyBorder="1"/>
    <xf numFmtId="167" fontId="27" fillId="0" borderId="5" xfId="0" applyNumberFormat="1" applyFont="1" applyBorder="1" applyAlignment="1">
      <alignment horizontal="right"/>
    </xf>
    <xf numFmtId="0" fontId="8" fillId="0" borderId="5" xfId="0" applyNumberFormat="1" applyFont="1" applyBorder="1" applyAlignment="1">
      <alignment horizontal="left" indent="1"/>
    </xf>
    <xf numFmtId="0" fontId="0" fillId="0" borderId="5" xfId="0" applyNumberFormat="1" applyBorder="1"/>
    <xf numFmtId="0" fontId="26" fillId="0" borderId="0" xfId="0" applyNumberFormat="1" applyFont="1" applyAlignment="1">
      <alignment horizontal="left" indent="1"/>
    </xf>
    <xf numFmtId="0" fontId="3" fillId="0" borderId="0" xfId="3" applyNumberFormat="1" applyFont="1" applyFill="1" applyAlignment="1" applyProtection="1"/>
    <xf numFmtId="0" fontId="3" fillId="0" borderId="0" xfId="3" applyNumberFormat="1" applyFont="1" applyFill="1" applyAlignment="1" applyProtection="1">
      <alignment horizontal="left"/>
    </xf>
    <xf numFmtId="0" fontId="29" fillId="0" borderId="0" xfId="0" applyNumberFormat="1" applyFont="1"/>
    <xf numFmtId="0" fontId="30" fillId="0" borderId="0" xfId="0" applyNumberFormat="1" applyFont="1" applyAlignment="1">
      <alignment horizontal="right"/>
    </xf>
    <xf numFmtId="0" fontId="11" fillId="0" borderId="0" xfId="0" applyNumberFormat="1" applyFont="1"/>
    <xf numFmtId="0" fontId="31" fillId="0" borderId="0" xfId="0" applyNumberFormat="1" applyFont="1"/>
    <xf numFmtId="0" fontId="32" fillId="0" borderId="0" xfId="0" applyNumberFormat="1" applyFont="1"/>
    <xf numFmtId="0" fontId="33" fillId="0" borderId="0" xfId="0" applyNumberFormat="1" applyFont="1"/>
    <xf numFmtId="0" fontId="34" fillId="0" borderId="0" xfId="0" applyNumberFormat="1" applyFont="1"/>
    <xf numFmtId="0" fontId="32" fillId="0" borderId="0" xfId="3" applyNumberFormat="1" applyFont="1" applyFill="1" applyAlignment="1" applyProtection="1"/>
    <xf numFmtId="0" fontId="27" fillId="0" borderId="0" xfId="3" applyNumberFormat="1" applyFont="1" applyFill="1" applyAlignment="1" applyProtection="1">
      <alignment horizontal="center" vertical="center"/>
    </xf>
    <xf numFmtId="0" fontId="27" fillId="0" borderId="0" xfId="3" applyNumberFormat="1" applyFont="1" applyFill="1" applyAlignment="1" applyProtection="1"/>
    <xf numFmtId="170" fontId="27" fillId="0" borderId="0" xfId="3" applyNumberFormat="1" applyFont="1" applyFill="1" applyAlignment="1" applyProtection="1">
      <alignment horizontal="right"/>
    </xf>
    <xf numFmtId="0" fontId="27" fillId="0" borderId="0" xfId="3" applyNumberFormat="1" applyFont="1" applyFill="1" applyAlignment="1" applyProtection="1">
      <alignment horizontal="left"/>
    </xf>
    <xf numFmtId="0" fontId="27" fillId="0" borderId="6" xfId="3" applyNumberFormat="1" applyFont="1" applyFill="1" applyBorder="1" applyAlignment="1" applyProtection="1">
      <alignment horizontal="left"/>
    </xf>
    <xf numFmtId="170" fontId="27" fillId="0" borderId="0" xfId="0" applyNumberFormat="1" applyFont="1"/>
    <xf numFmtId="170" fontId="27" fillId="0" borderId="0" xfId="3" applyNumberFormat="1" applyFont="1" applyFill="1" applyAlignment="1" applyProtection="1"/>
    <xf numFmtId="1" fontId="27" fillId="0" borderId="0" xfId="3" applyNumberFormat="1" applyFont="1" applyFill="1" applyAlignment="1" applyProtection="1">
      <alignment horizontal="left"/>
    </xf>
    <xf numFmtId="1" fontId="28" fillId="0" borderId="0" xfId="3" applyNumberFormat="1" applyFont="1" applyFill="1" applyAlignment="1" applyProtection="1"/>
    <xf numFmtId="0" fontId="27" fillId="0" borderId="6" xfId="3" applyNumberFormat="1" applyFont="1" applyFill="1" applyBorder="1" applyAlignment="1" applyProtection="1">
      <alignment horizontal="left" vertical="top"/>
    </xf>
    <xf numFmtId="0" fontId="27" fillId="0" borderId="6" xfId="3" applyNumberFormat="1" applyFont="1" applyFill="1" applyBorder="1" applyAlignment="1" applyProtection="1"/>
    <xf numFmtId="0" fontId="28" fillId="0" borderId="0" xfId="3" applyNumberFormat="1" applyFont="1" applyFill="1" applyAlignment="1" applyProtection="1"/>
    <xf numFmtId="171" fontId="27" fillId="0" borderId="0" xfId="3" applyNumberFormat="1" applyFont="1" applyFill="1" applyAlignment="1" applyProtection="1">
      <alignment horizontal="left"/>
    </xf>
    <xf numFmtId="171" fontId="28" fillId="0" borderId="6" xfId="3" applyNumberFormat="1" applyFont="1" applyFill="1" applyBorder="1" applyAlignment="1" applyProtection="1">
      <alignment horizontal="left"/>
    </xf>
    <xf numFmtId="0" fontId="27" fillId="0" borderId="0" xfId="0" applyNumberFormat="1" applyFont="1" applyAlignment="1"/>
    <xf numFmtId="170" fontId="27" fillId="0" borderId="0" xfId="3" applyNumberFormat="1" applyFont="1" applyFill="1" applyAlignment="1" applyProtection="1">
      <alignment horizontal="left"/>
    </xf>
    <xf numFmtId="170" fontId="28" fillId="0" borderId="0" xfId="3" applyNumberFormat="1" applyFont="1" applyFill="1" applyAlignment="1" applyProtection="1">
      <alignment horizontal="left"/>
    </xf>
    <xf numFmtId="170" fontId="8" fillId="0" borderId="0" xfId="3" applyNumberFormat="1" applyFont="1" applyFill="1" applyAlignment="1" applyProtection="1"/>
    <xf numFmtId="0" fontId="8" fillId="0" borderId="0" xfId="3" applyNumberFormat="1" applyFont="1" applyFill="1" applyAlignment="1" applyProtection="1"/>
    <xf numFmtId="0" fontId="8" fillId="0" borderId="0" xfId="0" applyNumberFormat="1" applyFont="1" applyAlignment="1">
      <alignment horizontal="left"/>
    </xf>
    <xf numFmtId="0" fontId="27" fillId="0" borderId="0" xfId="0" applyNumberFormat="1" applyFont="1"/>
    <xf numFmtId="1" fontId="28" fillId="0" borderId="0" xfId="0" applyNumberFormat="1" applyFont="1"/>
    <xf numFmtId="0" fontId="27" fillId="0" borderId="0" xfId="0" applyNumberFormat="1" applyFont="1" applyAlignment="1">
      <alignment horizontal="right"/>
    </xf>
    <xf numFmtId="0" fontId="27" fillId="0" borderId="0" xfId="0" applyNumberFormat="1" applyFont="1" applyAlignment="1">
      <alignment horizontal="right" vertical="top"/>
    </xf>
    <xf numFmtId="0" fontId="19" fillId="0" borderId="0" xfId="0" applyNumberFormat="1" applyFont="1" applyAlignment="1">
      <alignment horizontal="right"/>
    </xf>
    <xf numFmtId="1" fontId="28" fillId="0" borderId="0" xfId="0" applyNumberFormat="1" applyFont="1" applyAlignment="1">
      <alignment vertical="top"/>
    </xf>
    <xf numFmtId="0" fontId="0" fillId="0" borderId="0" xfId="0" applyNumberFormat="1" applyAlignment="1">
      <alignment vertical="top"/>
    </xf>
    <xf numFmtId="0" fontId="27" fillId="0" borderId="0" xfId="0" applyNumberFormat="1" applyFont="1" applyAlignment="1">
      <alignment vertical="top" wrapText="1"/>
    </xf>
    <xf numFmtId="0" fontId="35" fillId="0" borderId="0" xfId="0" applyNumberFormat="1" applyFont="1"/>
    <xf numFmtId="0" fontId="36" fillId="0" borderId="0" xfId="0" applyNumberFormat="1" applyFont="1"/>
    <xf numFmtId="1" fontId="37" fillId="0" borderId="0" xfId="0" applyNumberFormat="1" applyFont="1"/>
    <xf numFmtId="0" fontId="36" fillId="0" borderId="0" xfId="0" applyNumberFormat="1" applyFont="1" applyAlignment="1">
      <alignment horizontal="right"/>
    </xf>
    <xf numFmtId="0" fontId="27" fillId="0" borderId="0" xfId="0" applyNumberFormat="1" applyFont="1" applyAlignment="1">
      <alignment horizontal="center"/>
    </xf>
    <xf numFmtId="173" fontId="28" fillId="0" borderId="0" xfId="0" applyNumberFormat="1" applyFont="1" applyAlignment="1">
      <alignment horizontal="left" indent="1"/>
    </xf>
    <xf numFmtId="0" fontId="38" fillId="0" borderId="0" xfId="0" applyNumberFormat="1" applyFont="1"/>
    <xf numFmtId="0" fontId="39" fillId="0" borderId="0" xfId="0" applyNumberFormat="1" applyFont="1" applyAlignment="1">
      <alignment horizontal="center"/>
    </xf>
    <xf numFmtId="0" fontId="11" fillId="0" borderId="7" xfId="0" applyNumberFormat="1" applyFont="1" applyBorder="1" applyAlignment="1">
      <alignment horizontal="center"/>
    </xf>
    <xf numFmtId="0" fontId="11" fillId="0" borderId="4" xfId="0" applyNumberFormat="1" applyFont="1" applyBorder="1" applyAlignment="1">
      <alignment horizontal="center"/>
    </xf>
    <xf numFmtId="0" fontId="0" fillId="0" borderId="6" xfId="0" applyNumberFormat="1" applyBorder="1"/>
    <xf numFmtId="0" fontId="28" fillId="0" borderId="0" xfId="0" applyNumberFormat="1" applyFont="1"/>
    <xf numFmtId="0" fontId="35" fillId="0" borderId="7" xfId="0" applyNumberFormat="1" applyFont="1" applyBorder="1"/>
    <xf numFmtId="0" fontId="35" fillId="0" borderId="4" xfId="0" applyNumberFormat="1" applyFont="1" applyBorder="1"/>
    <xf numFmtId="0" fontId="40" fillId="0" borderId="0" xfId="2" applyNumberFormat="1" applyFont="1" applyFill="1" applyAlignment="1"/>
    <xf numFmtId="0" fontId="3" fillId="0" borderId="0" xfId="0" applyNumberFormat="1" applyFont="1"/>
    <xf numFmtId="14" fontId="0" fillId="0" borderId="0" xfId="0" applyNumberFormat="1"/>
    <xf numFmtId="0" fontId="0" fillId="0" borderId="0" xfId="0" applyFont="1" applyAlignment="1">
      <alignment horizontal="right"/>
    </xf>
    <xf numFmtId="169" fontId="0" fillId="0" borderId="0" xfId="0" applyNumberFormat="1"/>
    <xf numFmtId="0" fontId="8" fillId="0" borderId="0" xfId="0" applyNumberFormat="1" applyFont="1" applyAlignment="1">
      <alignment horizontal="center"/>
    </xf>
    <xf numFmtId="0" fontId="42" fillId="0" borderId="0" xfId="0" applyNumberFormat="1" applyFont="1" applyAlignment="1">
      <alignment horizontal="center"/>
    </xf>
    <xf numFmtId="0" fontId="43" fillId="0" borderId="0" xfId="0" applyNumberFormat="1" applyFont="1" applyAlignment="1"/>
    <xf numFmtId="49" fontId="0" fillId="0" borderId="0" xfId="0" applyNumberFormat="1" applyFont="1" applyAlignment="1">
      <alignment horizontal="right"/>
    </xf>
    <xf numFmtId="0" fontId="6" fillId="0" borderId="0" xfId="0" applyNumberFormat="1" applyFont="1" applyAlignment="1"/>
    <xf numFmtId="0" fontId="3" fillId="0" borderId="0" xfId="0" applyNumberFormat="1" applyFont="1" applyAlignment="1"/>
    <xf numFmtId="0" fontId="44" fillId="3" borderId="7" xfId="0" applyNumberFormat="1" applyFont="1" applyFill="1" applyBorder="1" applyAlignment="1"/>
    <xf numFmtId="0" fontId="19" fillId="0" borderId="0" xfId="0" applyFont="1"/>
    <xf numFmtId="0" fontId="44" fillId="3" borderId="7" xfId="0" applyNumberFormat="1" applyFont="1" applyFill="1" applyBorder="1" applyAlignment="1">
      <alignment horizontal="center"/>
    </xf>
    <xf numFmtId="0" fontId="44" fillId="0" borderId="0" xfId="0" applyNumberFormat="1" applyFont="1" applyAlignment="1">
      <alignment horizontal="center"/>
    </xf>
    <xf numFmtId="0" fontId="5" fillId="0" borderId="22" xfId="0" applyNumberFormat="1" applyFont="1" applyFill="1" applyBorder="1" applyAlignment="1">
      <alignment horizontal="center" vertical="top" wrapText="1"/>
    </xf>
    <xf numFmtId="0" fontId="5" fillId="0" borderId="23" xfId="0" applyNumberFormat="1" applyFont="1" applyFill="1" applyBorder="1" applyAlignment="1">
      <alignment horizontal="center" vertical="top" wrapText="1"/>
    </xf>
    <xf numFmtId="0" fontId="0" fillId="0" borderId="23" xfId="0" applyNumberFormat="1" applyFont="1" applyFill="1" applyBorder="1" applyAlignment="1">
      <alignment vertical="top" wrapText="1"/>
    </xf>
    <xf numFmtId="0" fontId="16" fillId="0" borderId="23" xfId="0" applyNumberFormat="1" applyFont="1" applyFill="1" applyBorder="1" applyAlignment="1">
      <alignment horizontal="center" vertical="top" wrapText="1"/>
    </xf>
    <xf numFmtId="0" fontId="8" fillId="0" borderId="23" xfId="0" applyNumberFormat="1" applyFont="1" applyFill="1" applyBorder="1" applyAlignment="1">
      <alignment horizontal="center" vertical="top" wrapText="1"/>
    </xf>
    <xf numFmtId="0" fontId="0" fillId="0" borderId="23" xfId="0" applyBorder="1"/>
    <xf numFmtId="0" fontId="17" fillId="0" borderId="23" xfId="0" applyNumberFormat="1" applyFont="1" applyFill="1" applyBorder="1" applyAlignment="1">
      <alignment horizontal="center" vertical="top" wrapText="1"/>
    </xf>
    <xf numFmtId="0" fontId="8" fillId="0" borderId="23" xfId="0" applyNumberFormat="1" applyFont="1" applyFill="1" applyBorder="1" applyAlignment="1">
      <alignment vertical="top" wrapText="1"/>
    </xf>
    <xf numFmtId="0" fontId="17" fillId="0" borderId="23" xfId="0" applyNumberFormat="1" applyFont="1" applyFill="1" applyBorder="1" applyAlignment="1">
      <alignment vertical="top" wrapText="1"/>
    </xf>
    <xf numFmtId="0" fontId="12" fillId="0" borderId="23" xfId="0" applyNumberFormat="1" applyFont="1" applyFill="1" applyBorder="1" applyAlignment="1">
      <alignment horizontal="center" vertical="top" wrapText="1"/>
    </xf>
    <xf numFmtId="0" fontId="18" fillId="0" borderId="23" xfId="0" applyNumberFormat="1" applyFont="1" applyFill="1" applyBorder="1" applyAlignment="1">
      <alignment horizontal="center" vertical="top" wrapText="1"/>
    </xf>
    <xf numFmtId="0" fontId="18" fillId="0" borderId="24" xfId="0" applyNumberFormat="1" applyFont="1" applyFill="1" applyBorder="1" applyAlignment="1">
      <alignment vertical="top" wrapText="1"/>
    </xf>
    <xf numFmtId="1" fontId="0" fillId="0" borderId="0" xfId="0" applyNumberFormat="1" applyFont="1" applyAlignment="1"/>
    <xf numFmtId="0" fontId="44" fillId="3" borderId="0" xfId="0" applyNumberFormat="1" applyFont="1" applyFill="1" applyBorder="1" applyAlignment="1">
      <alignment horizontal="center"/>
    </xf>
    <xf numFmtId="0" fontId="0" fillId="3" borderId="0" xfId="0" applyNumberFormat="1" applyFill="1" applyBorder="1" applyAlignment="1">
      <alignment horizontal="center"/>
    </xf>
    <xf numFmtId="0" fontId="26" fillId="0" borderId="0" xfId="0" applyNumberFormat="1" applyFont="1" applyBorder="1" applyAlignment="1">
      <alignment horizontal="left" indent="1"/>
    </xf>
    <xf numFmtId="0" fontId="27" fillId="0" borderId="0" xfId="0" applyNumberFormat="1" applyFont="1" applyBorder="1"/>
    <xf numFmtId="164" fontId="0" fillId="6" borderId="0" xfId="0" applyNumberFormat="1" applyFill="1" applyAlignment="1"/>
    <xf numFmtId="1" fontId="0" fillId="6" borderId="0" xfId="0" applyNumberFormat="1" applyFill="1" applyAlignment="1"/>
    <xf numFmtId="1" fontId="0" fillId="7" borderId="0" xfId="0" applyNumberFormat="1" applyFill="1" applyAlignment="1"/>
    <xf numFmtId="164" fontId="0" fillId="7" borderId="0" xfId="0" applyNumberFormat="1" applyFill="1" applyAlignment="1"/>
    <xf numFmtId="164" fontId="0" fillId="7" borderId="0" xfId="0" applyNumberFormat="1" applyFill="1"/>
    <xf numFmtId="1" fontId="0" fillId="8" borderId="0" xfId="0" applyNumberFormat="1" applyFill="1" applyAlignment="1"/>
    <xf numFmtId="164" fontId="0" fillId="8" borderId="0" xfId="0" applyNumberFormat="1" applyFill="1"/>
    <xf numFmtId="0" fontId="0" fillId="8" borderId="0" xfId="0" applyNumberFormat="1" applyFill="1"/>
    <xf numFmtId="1" fontId="0" fillId="8" borderId="0" xfId="0" applyNumberFormat="1" applyFill="1"/>
    <xf numFmtId="1" fontId="0" fillId="9" borderId="0" xfId="0" applyNumberFormat="1" applyFill="1"/>
    <xf numFmtId="1" fontId="0" fillId="9" borderId="0" xfId="0" applyNumberFormat="1" applyFill="1" applyAlignment="1"/>
    <xf numFmtId="164" fontId="0" fillId="9" borderId="0" xfId="0" applyNumberFormat="1" applyFill="1" applyAlignment="1"/>
    <xf numFmtId="164" fontId="0" fillId="9" borderId="0" xfId="0" applyNumberFormat="1" applyFill="1"/>
    <xf numFmtId="1" fontId="0" fillId="10" borderId="0" xfId="0" applyNumberFormat="1" applyFill="1"/>
    <xf numFmtId="49" fontId="27" fillId="0" borderId="0" xfId="0" applyNumberFormat="1" applyFont="1" applyBorder="1" applyAlignment="1">
      <alignment horizontal="right"/>
    </xf>
    <xf numFmtId="0" fontId="45" fillId="0" borderId="23" xfId="0" applyNumberFormat="1" applyFont="1" applyFill="1" applyBorder="1" applyAlignment="1">
      <alignment horizontal="center" vertical="top" wrapText="1"/>
    </xf>
    <xf numFmtId="0" fontId="0" fillId="0" borderId="23" xfId="0" applyNumberFormat="1" applyBorder="1"/>
    <xf numFmtId="0" fontId="46" fillId="0" borderId="23" xfId="0" applyNumberFormat="1" applyFont="1" applyFill="1" applyBorder="1" applyAlignment="1">
      <alignment horizontal="center" vertical="top" wrapText="1"/>
    </xf>
    <xf numFmtId="0" fontId="8" fillId="6" borderId="6" xfId="0" applyNumberFormat="1" applyFont="1" applyFill="1" applyBorder="1"/>
    <xf numFmtId="0" fontId="8" fillId="12" borderId="6" xfId="0" applyNumberFormat="1" applyFont="1" applyFill="1" applyBorder="1"/>
    <xf numFmtId="0" fontId="48" fillId="0" borderId="0" xfId="0" applyFont="1"/>
    <xf numFmtId="0" fontId="49" fillId="6" borderId="6" xfId="0" applyNumberFormat="1" applyFont="1" applyFill="1" applyBorder="1"/>
    <xf numFmtId="0" fontId="47" fillId="0" borderId="0" xfId="0" applyNumberFormat="1" applyFont="1" applyAlignment="1"/>
    <xf numFmtId="0" fontId="47" fillId="0" borderId="0" xfId="0" applyNumberFormat="1" applyFont="1"/>
    <xf numFmtId="49" fontId="0" fillId="0" borderId="0" xfId="0" applyNumberFormat="1" applyFont="1" applyFill="1" applyAlignment="1">
      <alignment wrapText="1"/>
    </xf>
    <xf numFmtId="1" fontId="0" fillId="6" borderId="0" xfId="0" applyNumberFormat="1" applyFill="1"/>
    <xf numFmtId="1" fontId="0" fillId="7" borderId="0" xfId="0" applyNumberFormat="1" applyFill="1"/>
    <xf numFmtId="0" fontId="51" fillId="0" borderId="5" xfId="0" applyNumberFormat="1" applyFont="1" applyBorder="1" applyAlignment="1"/>
    <xf numFmtId="49" fontId="52" fillId="0" borderId="0" xfId="0" applyNumberFormat="1" applyFont="1" applyBorder="1" applyAlignment="1">
      <alignment horizontal="right"/>
    </xf>
    <xf numFmtId="0" fontId="53" fillId="0" borderId="0" xfId="0" applyNumberFormat="1" applyFont="1" applyBorder="1" applyAlignment="1">
      <alignment horizontal="left" indent="1"/>
    </xf>
    <xf numFmtId="174" fontId="28" fillId="0" borderId="0" xfId="0" applyNumberFormat="1" applyFont="1" applyAlignment="1">
      <alignment horizontal="left" indent="1"/>
    </xf>
    <xf numFmtId="0" fontId="47" fillId="0" borderId="0" xfId="0" applyFont="1"/>
    <xf numFmtId="1" fontId="54" fillId="0" borderId="0" xfId="0" applyNumberFormat="1" applyFont="1" applyAlignment="1"/>
    <xf numFmtId="0" fontId="54" fillId="0" borderId="0" xfId="0" applyNumberFormat="1" applyFont="1"/>
    <xf numFmtId="0" fontId="6" fillId="3" borderId="36" xfId="0" applyFont="1" applyFill="1" applyBorder="1"/>
    <xf numFmtId="0" fontId="0" fillId="0" borderId="0" xfId="0" applyAlignment="1"/>
    <xf numFmtId="0" fontId="6" fillId="3" borderId="36" xfId="0" applyFont="1" applyFill="1" applyBorder="1" applyAlignment="1"/>
    <xf numFmtId="164" fontId="20" fillId="2" borderId="3" xfId="0" applyNumberFormat="1" applyFont="1" applyFill="1" applyBorder="1" applyAlignment="1">
      <alignment horizontal="center" textRotation="90"/>
    </xf>
    <xf numFmtId="164" fontId="7" fillId="0" borderId="0" xfId="0" applyNumberFormat="1" applyFont="1" applyAlignment="1">
      <alignment horizontal="center"/>
    </xf>
    <xf numFmtId="164" fontId="10" fillId="0" borderId="0" xfId="0" applyNumberFormat="1" applyFont="1" applyAlignment="1"/>
    <xf numFmtId="164" fontId="0" fillId="11" borderId="0" xfId="0" applyNumberFormat="1" applyFill="1" applyAlignment="1"/>
    <xf numFmtId="164" fontId="0" fillId="10" borderId="0" xfId="0" applyNumberFormat="1" applyFill="1" applyAlignment="1"/>
    <xf numFmtId="164" fontId="7" fillId="2" borderId="3" xfId="0" applyNumberFormat="1" applyFont="1" applyFill="1" applyBorder="1" applyAlignment="1">
      <alignment horizontal="center" textRotation="90"/>
    </xf>
    <xf numFmtId="164" fontId="0" fillId="0" borderId="6" xfId="0" applyNumberFormat="1" applyBorder="1" applyAlignment="1"/>
    <xf numFmtId="164" fontId="8" fillId="0" borderId="0" xfId="0" applyNumberFormat="1" applyFont="1"/>
    <xf numFmtId="164" fontId="0" fillId="11" borderId="0" xfId="0" applyNumberFormat="1" applyFill="1"/>
    <xf numFmtId="164" fontId="0" fillId="6" borderId="0" xfId="0" applyNumberFormat="1" applyFill="1"/>
    <xf numFmtId="164" fontId="0" fillId="0" borderId="7" xfId="0" applyNumberFormat="1" applyBorder="1" applyAlignment="1"/>
    <xf numFmtId="164" fontId="0" fillId="8" borderId="0" xfId="0" applyNumberFormat="1" applyFill="1" applyAlignment="1"/>
    <xf numFmtId="164" fontId="5" fillId="0" borderId="0" xfId="0" applyNumberFormat="1" applyFont="1"/>
    <xf numFmtId="164" fontId="48" fillId="0" borderId="0" xfId="0" applyNumberFormat="1" applyFont="1"/>
    <xf numFmtId="164" fontId="13" fillId="0" borderId="0" xfId="0" applyNumberFormat="1" applyFont="1" applyAlignment="1"/>
    <xf numFmtId="164" fontId="50" fillId="0" borderId="0" xfId="0" applyNumberFormat="1" applyFont="1" applyFill="1" applyAlignment="1"/>
    <xf numFmtId="0" fontId="44" fillId="3" borderId="37" xfId="0" applyNumberFormat="1" applyFont="1" applyFill="1" applyBorder="1" applyAlignment="1">
      <alignment horizontal="center"/>
    </xf>
    <xf numFmtId="0" fontId="6" fillId="3" borderId="0" xfId="0" applyFont="1" applyFill="1" applyBorder="1" applyAlignment="1"/>
    <xf numFmtId="0" fontId="2" fillId="0" borderId="0" xfId="2"/>
    <xf numFmtId="0" fontId="8" fillId="0" borderId="25" xfId="0" applyNumberFormat="1" applyFont="1" applyFill="1" applyBorder="1" applyAlignment="1">
      <alignment vertical="top" wrapText="1"/>
    </xf>
    <xf numFmtId="0" fontId="8" fillId="0" borderId="26" xfId="0" applyNumberFormat="1" applyFont="1" applyFill="1" applyBorder="1" applyAlignment="1">
      <alignment vertical="top" wrapText="1"/>
    </xf>
    <xf numFmtId="0" fontId="8" fillId="0" borderId="27" xfId="0" applyNumberFormat="1" applyFont="1" applyFill="1" applyBorder="1" applyAlignment="1">
      <alignment vertical="top" wrapText="1"/>
    </xf>
    <xf numFmtId="0" fontId="8" fillId="0" borderId="28" xfId="0" applyNumberFormat="1" applyFont="1" applyFill="1" applyBorder="1" applyAlignment="1">
      <alignment vertical="top" wrapText="1"/>
    </xf>
    <xf numFmtId="0" fontId="8" fillId="0" borderId="29" xfId="0" applyNumberFormat="1" applyFont="1" applyFill="1" applyBorder="1" applyAlignment="1">
      <alignment vertical="top" wrapText="1"/>
    </xf>
    <xf numFmtId="0" fontId="8" fillId="0" borderId="30" xfId="0" applyNumberFormat="1" applyFont="1" applyFill="1" applyBorder="1" applyAlignment="1">
      <alignment vertical="top" wrapText="1"/>
    </xf>
    <xf numFmtId="0" fontId="8" fillId="0" borderId="31" xfId="0" applyNumberFormat="1" applyFont="1" applyFill="1" applyBorder="1" applyAlignment="1">
      <alignment vertical="top" wrapText="1"/>
    </xf>
    <xf numFmtId="0" fontId="8" fillId="0" borderId="32" xfId="0" applyNumberFormat="1" applyFont="1" applyFill="1" applyBorder="1" applyAlignment="1">
      <alignment vertical="top" wrapText="1"/>
    </xf>
    <xf numFmtId="0" fontId="8" fillId="0" borderId="33" xfId="0" applyNumberFormat="1" applyFont="1" applyFill="1" applyBorder="1" applyAlignment="1">
      <alignment vertical="top" wrapText="1"/>
    </xf>
    <xf numFmtId="0" fontId="8" fillId="0" borderId="34" xfId="0" applyNumberFormat="1" applyFont="1" applyFill="1" applyBorder="1" applyAlignment="1">
      <alignment vertical="top" wrapText="1"/>
    </xf>
    <xf numFmtId="0" fontId="8" fillId="0" borderId="35" xfId="0" applyNumberFormat="1" applyFont="1" applyFill="1" applyBorder="1" applyAlignment="1">
      <alignment vertical="top" wrapText="1"/>
    </xf>
    <xf numFmtId="0" fontId="0" fillId="0" borderId="0" xfId="0" applyNumberFormat="1" applyFont="1"/>
    <xf numFmtId="0" fontId="0" fillId="0" borderId="0" xfId="0" applyNumberFormat="1" applyFont="1" applyAlignment="1">
      <alignment wrapText="1"/>
    </xf>
    <xf numFmtId="0" fontId="13" fillId="0" borderId="5" xfId="0" applyNumberFormat="1" applyFont="1" applyBorder="1" applyAlignment="1">
      <alignment horizontal="center" vertical="center" textRotation="60" wrapText="1"/>
    </xf>
    <xf numFmtId="0" fontId="28" fillId="0" borderId="5" xfId="0" applyNumberFormat="1" applyFont="1" applyBorder="1" applyAlignment="1">
      <alignment horizontal="center" vertical="center" textRotation="60"/>
    </xf>
    <xf numFmtId="49" fontId="28" fillId="0" borderId="5" xfId="0" applyNumberFormat="1" applyFont="1" applyBorder="1" applyAlignment="1">
      <alignment horizontal="center" vertical="center" textRotation="60"/>
    </xf>
    <xf numFmtId="172" fontId="28" fillId="0" borderId="0" xfId="3" applyNumberFormat="1" applyFont="1" applyFill="1" applyAlignment="1" applyProtection="1">
      <alignment horizontal="left"/>
    </xf>
    <xf numFmtId="0" fontId="0" fillId="0" borderId="0" xfId="0" applyNumberFormat="1" applyFont="1" applyAlignment="1">
      <alignment horizontal="center"/>
    </xf>
    <xf numFmtId="0" fontId="27" fillId="0" borderId="0" xfId="0" applyNumberFormat="1" applyFont="1" applyAlignment="1">
      <alignment horizontal="center" vertical="center" wrapText="1"/>
    </xf>
    <xf numFmtId="0" fontId="11" fillId="0" borderId="5" xfId="0" applyNumberFormat="1" applyFont="1" applyBorder="1" applyAlignment="1">
      <alignment horizontal="center"/>
    </xf>
    <xf numFmtId="0" fontId="35" fillId="0" borderId="0" xfId="0" applyNumberFormat="1" applyFont="1" applyAlignment="1">
      <alignment horizontal="center"/>
    </xf>
    <xf numFmtId="173" fontId="41" fillId="0" borderId="0" xfId="0" applyNumberFormat="1" applyFont="1" applyAlignment="1">
      <alignment horizontal="left"/>
    </xf>
    <xf numFmtId="0" fontId="45" fillId="0" borderId="31" xfId="0" applyNumberFormat="1" applyFont="1" applyFill="1" applyBorder="1" applyAlignment="1">
      <alignment vertical="top" wrapText="1"/>
    </xf>
    <xf numFmtId="0" fontId="45" fillId="0" borderId="32" xfId="0" applyNumberFormat="1" applyFont="1" applyFill="1" applyBorder="1" applyAlignment="1">
      <alignment vertical="top" wrapText="1"/>
    </xf>
    <xf numFmtId="0" fontId="45" fillId="0" borderId="33" xfId="0" applyNumberFormat="1" applyFont="1" applyFill="1" applyBorder="1" applyAlignment="1">
      <alignment vertical="top" wrapText="1"/>
    </xf>
    <xf numFmtId="0" fontId="8" fillId="0" borderId="22" xfId="0" applyNumberFormat="1" applyFont="1" applyFill="1" applyBorder="1" applyAlignment="1">
      <alignment vertical="top" wrapText="1"/>
    </xf>
    <xf numFmtId="0" fontId="8" fillId="0" borderId="23" xfId="0" applyNumberFormat="1" applyFont="1" applyFill="1" applyBorder="1" applyAlignment="1">
      <alignment vertical="top" wrapText="1"/>
    </xf>
    <xf numFmtId="0" fontId="8" fillId="0" borderId="24" xfId="0" applyNumberFormat="1" applyFont="1" applyFill="1" applyBorder="1" applyAlignment="1">
      <alignment vertical="top" wrapText="1"/>
    </xf>
    <xf numFmtId="0" fontId="45" fillId="0" borderId="22" xfId="0" applyNumberFormat="1" applyFont="1" applyFill="1" applyBorder="1" applyAlignment="1">
      <alignment vertical="top" wrapText="1"/>
    </xf>
    <xf numFmtId="0" fontId="45" fillId="0" borderId="23" xfId="0" applyNumberFormat="1" applyFont="1" applyFill="1" applyBorder="1" applyAlignment="1">
      <alignment vertical="top" wrapText="1"/>
    </xf>
    <xf numFmtId="0" fontId="45" fillId="0" borderId="24" xfId="0" applyNumberFormat="1" applyFont="1" applyFill="1" applyBorder="1" applyAlignment="1">
      <alignment vertical="top" wrapText="1"/>
    </xf>
    <xf numFmtId="0" fontId="8" fillId="0" borderId="22" xfId="0" applyNumberFormat="1" applyFont="1" applyFill="1" applyBorder="1" applyAlignment="1">
      <alignment horizontal="center" vertical="top" wrapText="1"/>
    </xf>
    <xf numFmtId="0" fontId="8" fillId="0" borderId="23" xfId="0" applyNumberFormat="1" applyFont="1" applyFill="1" applyBorder="1" applyAlignment="1">
      <alignment horizontal="center" vertical="top" wrapText="1"/>
    </xf>
    <xf numFmtId="0" fontId="8" fillId="0" borderId="24" xfId="0" applyNumberFormat="1" applyFont="1" applyFill="1" applyBorder="1" applyAlignment="1">
      <alignment horizontal="center" vertical="top" wrapText="1"/>
    </xf>
  </cellXfs>
  <cellStyles count="5">
    <cellStyle name="Ergebnis 1" xfId="1"/>
    <cellStyle name="Link" xfId="2" builtinId="8"/>
    <cellStyle name="Standard" xfId="0" builtinId="0"/>
    <cellStyle name="Standard_Zeltlager2002,Mengenkalkulation" xfId="3"/>
    <cellStyle name="Überschrift 1 1" xfId="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B3B3B3"/>
      <rgbColor rgb="00003366"/>
      <rgbColor rgb="00339966"/>
      <rgbColor rgb="00003300"/>
      <rgbColor rgb="00333300"/>
      <rgbColor rgb="00993300"/>
      <rgbColor rgb="00993366"/>
      <rgbColor rgb="00333399"/>
      <rgbColor rgb="00333333"/>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2.emf"/></Relationships>
</file>

<file path=xl/drawings/_rels/drawing2.xml.rels><?xml version="1.0" encoding="UTF-8" standalone="yes"?>
<Relationships xmlns="http://schemas.openxmlformats.org/package/2006/relationships"><Relationship Id="rId1" Type="http://schemas.openxmlformats.org/officeDocument/2006/relationships/image" Target="../media/image3.emf"/></Relationships>
</file>

<file path=xl/drawings/_rels/drawing3.x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95250</xdr:colOff>
      <xdr:row>0</xdr:row>
      <xdr:rowOff>47625</xdr:rowOff>
    </xdr:from>
    <xdr:to>
      <xdr:col>1</xdr:col>
      <xdr:colOff>571500</xdr:colOff>
      <xdr:row>3</xdr:row>
      <xdr:rowOff>38100</xdr:rowOff>
    </xdr:to>
    <xdr:pic>
      <xdr:nvPicPr>
        <xdr:cNvPr id="12556" name="Bild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47625"/>
          <a:ext cx="828675" cy="628650"/>
        </a:xfrm>
        <a:prstGeom prst="rect">
          <a:avLst/>
        </a:prstGeom>
        <a:solidFill>
          <a:srgbClr val="FFFFFF"/>
        </a:solidFill>
        <a:ln>
          <a:noFill/>
        </a:ln>
        <a:extLst>
          <a:ext uri="{91240B29-F687-4F45-9708-019B960494DF}">
            <a14:hiddenLine xmlns:a14="http://schemas.microsoft.com/office/drawing/2010/main" w="9360">
              <a:solidFill>
                <a:srgbClr val="000000"/>
              </a:solidFill>
              <a:round/>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133350</xdr:colOff>
      <xdr:row>2</xdr:row>
      <xdr:rowOff>76200</xdr:rowOff>
    </xdr:from>
    <xdr:to>
      <xdr:col>1</xdr:col>
      <xdr:colOff>238125</xdr:colOff>
      <xdr:row>5</xdr:row>
      <xdr:rowOff>114300</xdr:rowOff>
    </xdr:to>
    <xdr:pic>
      <xdr:nvPicPr>
        <xdr:cNvPr id="13580" name="Bild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 y="400050"/>
          <a:ext cx="828675" cy="561975"/>
        </a:xfrm>
        <a:prstGeom prst="rect">
          <a:avLst/>
        </a:prstGeom>
        <a:solidFill>
          <a:srgbClr val="FFFFFF"/>
        </a:solidFill>
        <a:ln>
          <a:noFill/>
        </a:ln>
        <a:extLst>
          <a:ext uri="{91240B29-F687-4F45-9708-019B960494DF}">
            <a14:hiddenLine xmlns:a14="http://schemas.microsoft.com/office/drawing/2010/main" w="9360">
              <a:solidFill>
                <a:srgbClr val="000000"/>
              </a:solidFill>
              <a:round/>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3</xdr:row>
      <xdr:rowOff>0</xdr:rowOff>
    </xdr:from>
    <xdr:to>
      <xdr:col>1</xdr:col>
      <xdr:colOff>38100</xdr:colOff>
      <xdr:row>6</xdr:row>
      <xdr:rowOff>28575</xdr:rowOff>
    </xdr:to>
    <xdr:pic>
      <xdr:nvPicPr>
        <xdr:cNvPr id="14604" name="Bild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85775"/>
          <a:ext cx="762000" cy="590550"/>
        </a:xfrm>
        <a:prstGeom prst="rect">
          <a:avLst/>
        </a:prstGeom>
        <a:solidFill>
          <a:srgbClr val="FFFFFF"/>
        </a:solidFill>
        <a:ln>
          <a:noFill/>
        </a:ln>
        <a:extLst>
          <a:ext uri="{91240B29-F687-4F45-9708-019B960494DF}">
            <a14:hiddenLine xmlns:a14="http://schemas.microsoft.com/office/drawing/2010/main" w="9360">
              <a:solidFill>
                <a:srgbClr val="000000"/>
              </a:solidFill>
              <a:round/>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woanders@web.d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4.bin"/><Relationship Id="rId1" Type="http://schemas.openxmlformats.org/officeDocument/2006/relationships/hyperlink" Target="mailto:info@kartoffelhof-steinhauser.de"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6.bin"/><Relationship Id="rId1" Type="http://schemas.openxmlformats.org/officeDocument/2006/relationships/hyperlink" Target="mailto:herzelgewuerze@aol.com"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2"/>
  <sheetViews>
    <sheetView view="pageBreakPreview" topLeftCell="A25" zoomScaleNormal="100" zoomScaleSheetLayoutView="100" workbookViewId="0">
      <selection activeCell="B22" sqref="B22"/>
    </sheetView>
  </sheetViews>
  <sheetFormatPr baseColWidth="10" defaultColWidth="10.88671875" defaultRowHeight="15.75" customHeight="1"/>
  <cols>
    <col min="1" max="1" width="10.88671875" style="2" customWidth="1"/>
    <col min="2" max="2" width="32.5546875" style="2" customWidth="1"/>
    <col min="3" max="3" width="14.88671875" style="2" customWidth="1"/>
    <col min="4" max="4" width="17.88671875" style="2" customWidth="1"/>
    <col min="5" max="16384" width="10.88671875" style="2"/>
  </cols>
  <sheetData>
    <row r="1" spans="1:8" ht="13.2">
      <c r="A1" s="2" t="s">
        <v>429</v>
      </c>
    </row>
    <row r="2" spans="1:8" ht="13.2">
      <c r="A2" s="2" t="s">
        <v>430</v>
      </c>
    </row>
    <row r="3" spans="1:8" ht="13.2">
      <c r="A3" s="2" t="s">
        <v>431</v>
      </c>
    </row>
    <row r="4" spans="1:8" ht="13.2">
      <c r="A4" s="2" t="s">
        <v>432</v>
      </c>
    </row>
    <row r="5" spans="1:8" ht="13.2">
      <c r="A5" s="2" t="s">
        <v>433</v>
      </c>
    </row>
    <row r="6" spans="1:8" ht="13.2">
      <c r="A6" s="2" t="s">
        <v>434</v>
      </c>
    </row>
    <row r="7" spans="1:8" ht="13.2"/>
    <row r="8" spans="1:8" ht="13.2">
      <c r="A8" s="2" t="s">
        <v>435</v>
      </c>
      <c r="B8" s="201"/>
      <c r="C8" s="202" t="s">
        <v>436</v>
      </c>
      <c r="D8" s="203">
        <f ca="1">TODAY()</f>
        <v>42565</v>
      </c>
    </row>
    <row r="9" spans="1:8" ht="13.2"/>
    <row r="10" spans="1:8" ht="13.2">
      <c r="A10" s="15" t="s">
        <v>437</v>
      </c>
    </row>
    <row r="11" spans="1:8" ht="13.2">
      <c r="A11" s="2" t="s">
        <v>768</v>
      </c>
      <c r="C11" s="202" t="s">
        <v>438</v>
      </c>
      <c r="D11" s="203">
        <v>42581</v>
      </c>
    </row>
    <row r="12" spans="1:8" ht="13.2"/>
    <row r="13" spans="1:8" ht="13.2">
      <c r="A13" s="15" t="s">
        <v>439</v>
      </c>
    </row>
    <row r="14" spans="1:8" ht="15.75" customHeight="1">
      <c r="A14" s="176"/>
      <c r="B14" s="204"/>
      <c r="E14" s="204"/>
      <c r="F14" s="205"/>
      <c r="G14" s="205"/>
      <c r="H14" s="3"/>
    </row>
    <row r="15" spans="1:8" ht="13.2">
      <c r="A15" s="12">
        <v>290</v>
      </c>
      <c r="B15" s="12" t="s">
        <v>440</v>
      </c>
      <c r="F15" s="12"/>
      <c r="G15" s="12"/>
      <c r="H15" s="3"/>
    </row>
    <row r="16" spans="1:8" ht="13.2">
      <c r="A16" s="12">
        <v>60</v>
      </c>
      <c r="B16" s="12" t="s">
        <v>752</v>
      </c>
      <c r="F16" s="12"/>
      <c r="G16" s="12"/>
      <c r="H16" s="3"/>
    </row>
    <row r="17" spans="1:8" ht="13.2">
      <c r="A17" s="12">
        <v>100</v>
      </c>
      <c r="B17" s="12" t="s">
        <v>441</v>
      </c>
      <c r="F17" s="12"/>
      <c r="G17" s="12"/>
      <c r="H17" s="3"/>
    </row>
    <row r="18" spans="1:8" ht="13.2">
      <c r="A18" s="12">
        <v>320</v>
      </c>
      <c r="B18" s="12" t="s">
        <v>599</v>
      </c>
      <c r="F18" s="12"/>
      <c r="G18" s="12"/>
      <c r="H18" s="3"/>
    </row>
    <row r="19" spans="1:8" ht="13.2">
      <c r="A19" s="12">
        <v>900</v>
      </c>
      <c r="B19" s="12" t="s">
        <v>112</v>
      </c>
      <c r="F19" s="12"/>
      <c r="G19" s="12"/>
      <c r="H19" s="3"/>
    </row>
    <row r="20" spans="1:8" ht="13.2">
      <c r="A20" s="12">
        <v>250</v>
      </c>
      <c r="B20" s="12" t="s">
        <v>687</v>
      </c>
      <c r="F20" s="12"/>
      <c r="G20" s="12"/>
      <c r="H20" s="3"/>
    </row>
    <row r="21" spans="1:8" ht="13.2">
      <c r="A21" s="12">
        <v>50</v>
      </c>
      <c r="B21" s="12" t="s">
        <v>807</v>
      </c>
      <c r="F21" s="12"/>
      <c r="G21" s="12"/>
      <c r="H21" s="3"/>
    </row>
    <row r="22" spans="1:8" ht="13.2">
      <c r="A22" s="12">
        <v>50</v>
      </c>
      <c r="B22" s="12" t="s">
        <v>442</v>
      </c>
      <c r="F22" s="12"/>
      <c r="G22" s="12"/>
      <c r="H22" s="3"/>
    </row>
    <row r="23" spans="1:8" ht="13.2">
      <c r="A23" s="12">
        <v>45</v>
      </c>
      <c r="B23" s="12" t="s">
        <v>706</v>
      </c>
      <c r="F23" s="12"/>
      <c r="G23" s="12"/>
      <c r="H23" s="3"/>
    </row>
    <row r="24" spans="1:8" ht="13.2">
      <c r="A24" s="12"/>
      <c r="B24" s="12"/>
      <c r="F24" s="12"/>
      <c r="G24" s="12"/>
      <c r="H24" s="3"/>
    </row>
    <row r="25" spans="1:8" ht="13.2">
      <c r="A25" s="15" t="s">
        <v>443</v>
      </c>
      <c r="B25" s="12"/>
      <c r="F25" s="12"/>
      <c r="G25" s="12"/>
      <c r="H25" s="3"/>
    </row>
    <row r="26" spans="1:8" ht="13.2">
      <c r="A26" s="12"/>
      <c r="B26" s="12"/>
      <c r="F26" s="12"/>
      <c r="G26" s="12"/>
      <c r="H26" s="3"/>
    </row>
    <row r="27" spans="1:8" ht="13.2">
      <c r="A27" s="12" t="s">
        <v>444</v>
      </c>
      <c r="B27" s="206" t="s">
        <v>445</v>
      </c>
      <c r="F27" s="12"/>
      <c r="G27" s="12"/>
      <c r="H27" s="3"/>
    </row>
    <row r="28" spans="1:8" ht="13.2">
      <c r="A28" s="12" t="s">
        <v>446</v>
      </c>
      <c r="B28" s="100" t="s">
        <v>447</v>
      </c>
      <c r="F28" s="12"/>
      <c r="G28" s="12"/>
      <c r="H28" s="3"/>
    </row>
    <row r="29" spans="1:8" ht="13.2">
      <c r="A29" s="12" t="s">
        <v>448</v>
      </c>
      <c r="B29" s="12" t="s">
        <v>592</v>
      </c>
      <c r="F29" s="12"/>
      <c r="G29" s="12"/>
      <c r="H29" s="3"/>
    </row>
    <row r="30" spans="1:8" ht="13.2">
      <c r="A30" s="12"/>
      <c r="B30" s="12"/>
      <c r="E30" s="12"/>
      <c r="F30" s="12"/>
      <c r="G30" s="12"/>
      <c r="H30" s="3"/>
    </row>
    <row r="31" spans="1:8" ht="15.75" customHeight="1">
      <c r="A31" s="15" t="s">
        <v>449</v>
      </c>
      <c r="B31" s="12"/>
      <c r="G31" s="12"/>
      <c r="H31" s="3"/>
    </row>
    <row r="32" spans="1:8" ht="15.75" customHeight="1">
      <c r="A32" s="207" t="s">
        <v>450</v>
      </c>
      <c r="B32" s="12" t="s">
        <v>451</v>
      </c>
      <c r="E32" s="12"/>
      <c r="G32" s="12"/>
      <c r="H32" s="3"/>
    </row>
    <row r="33" spans="1:8" ht="15.75" customHeight="1">
      <c r="A33" s="43" t="s">
        <v>452</v>
      </c>
      <c r="B33" s="12" t="s">
        <v>453</v>
      </c>
      <c r="E33" s="12"/>
      <c r="G33" s="12"/>
      <c r="H33" s="3"/>
    </row>
    <row r="34" spans="1:8" ht="15.75" customHeight="1">
      <c r="A34" s="43" t="s">
        <v>454</v>
      </c>
      <c r="B34" s="12" t="s">
        <v>455</v>
      </c>
      <c r="G34" s="12"/>
      <c r="H34" s="3"/>
    </row>
    <row r="35" spans="1:8" ht="15.75" customHeight="1">
      <c r="A35" s="43" t="s">
        <v>456</v>
      </c>
      <c r="B35" s="12" t="s">
        <v>457</v>
      </c>
      <c r="E35" s="12"/>
      <c r="G35" s="12"/>
      <c r="H35" s="3"/>
    </row>
    <row r="36" spans="1:8" ht="15.75" customHeight="1">
      <c r="A36" s="43" t="s">
        <v>458</v>
      </c>
      <c r="B36" s="12" t="s">
        <v>299</v>
      </c>
    </row>
    <row r="37" spans="1:8" ht="15.75" customHeight="1">
      <c r="A37" s="43" t="s">
        <v>459</v>
      </c>
      <c r="B37" s="12" t="s">
        <v>161</v>
      </c>
    </row>
    <row r="38" spans="1:8" ht="15.75" customHeight="1">
      <c r="A38" s="43" t="s">
        <v>460</v>
      </c>
      <c r="B38" s="12" t="s">
        <v>461</v>
      </c>
    </row>
    <row r="39" spans="1:8" ht="15.75" customHeight="1">
      <c r="A39" s="43" t="s">
        <v>462</v>
      </c>
      <c r="B39" s="2" t="s">
        <v>16</v>
      </c>
    </row>
    <row r="40" spans="1:8" ht="15.75" customHeight="1">
      <c r="A40" s="43" t="s">
        <v>463</v>
      </c>
      <c r="B40" s="2" t="s">
        <v>358</v>
      </c>
    </row>
    <row r="41" spans="1:8" ht="15.75" customHeight="1">
      <c r="A41" s="43" t="s">
        <v>464</v>
      </c>
      <c r="B41" s="2" t="s">
        <v>465</v>
      </c>
    </row>
    <row r="42" spans="1:8" ht="15.75" customHeight="1">
      <c r="A42" s="43" t="s">
        <v>485</v>
      </c>
      <c r="B42" s="2" t="s">
        <v>486</v>
      </c>
    </row>
    <row r="43" spans="1:8" ht="15.75" customHeight="1">
      <c r="A43" s="43" t="s">
        <v>487</v>
      </c>
      <c r="B43" s="2" t="s">
        <v>488</v>
      </c>
    </row>
    <row r="44" spans="1:8" ht="15.75" customHeight="1">
      <c r="A44" s="43" t="s">
        <v>466</v>
      </c>
      <c r="B44" s="2" t="s">
        <v>467</v>
      </c>
    </row>
    <row r="45" spans="1:8" ht="15.75" customHeight="1">
      <c r="A45" s="43" t="s">
        <v>468</v>
      </c>
      <c r="B45" s="2" t="s">
        <v>469</v>
      </c>
    </row>
    <row r="46" spans="1:8" ht="15.75" customHeight="1">
      <c r="A46" s="43" t="s">
        <v>470</v>
      </c>
      <c r="B46" s="2" t="s">
        <v>471</v>
      </c>
    </row>
    <row r="47" spans="1:8" ht="15.75" customHeight="1">
      <c r="A47" s="43" t="s">
        <v>472</v>
      </c>
      <c r="B47" s="2" t="s">
        <v>473</v>
      </c>
    </row>
    <row r="48" spans="1:8" ht="15.75" customHeight="1">
      <c r="A48" s="43" t="s">
        <v>474</v>
      </c>
      <c r="B48" s="2" t="s">
        <v>475</v>
      </c>
    </row>
    <row r="49" spans="1:8" ht="15.75" customHeight="1">
      <c r="A49" s="43" t="s">
        <v>476</v>
      </c>
      <c r="B49" s="2" t="s">
        <v>716</v>
      </c>
    </row>
    <row r="50" spans="1:8" ht="15.75" customHeight="1">
      <c r="A50" s="43" t="s">
        <v>477</v>
      </c>
      <c r="B50" s="2" t="s">
        <v>478</v>
      </c>
    </row>
    <row r="51" spans="1:8" ht="15.75" customHeight="1">
      <c r="A51" s="43" t="s">
        <v>479</v>
      </c>
      <c r="B51" s="2" t="s">
        <v>715</v>
      </c>
    </row>
    <row r="52" spans="1:8" ht="15.75" customHeight="1">
      <c r="A52" s="43" t="s">
        <v>480</v>
      </c>
      <c r="B52" s="2" t="s">
        <v>481</v>
      </c>
    </row>
    <row r="53" spans="1:8" ht="15.75" customHeight="1">
      <c r="A53" s="43" t="s">
        <v>482</v>
      </c>
      <c r="B53" s="2" t="s">
        <v>483</v>
      </c>
      <c r="E53" s="12"/>
      <c r="F53" s="12"/>
      <c r="G53" s="12"/>
      <c r="H53" s="3"/>
    </row>
    <row r="54" spans="1:8" ht="15.75" customHeight="1">
      <c r="A54" s="43" t="s">
        <v>484</v>
      </c>
      <c r="B54" s="2" t="s">
        <v>717</v>
      </c>
      <c r="E54" s="12"/>
      <c r="F54" s="12"/>
      <c r="G54" s="12"/>
      <c r="H54" s="3"/>
    </row>
    <row r="55" spans="1:8" ht="15.75" customHeight="1">
      <c r="A55" s="43" t="s">
        <v>680</v>
      </c>
      <c r="B55" s="2" t="s">
        <v>681</v>
      </c>
      <c r="E55" s="12"/>
      <c r="F55" s="12"/>
      <c r="G55" s="12"/>
      <c r="H55" s="3"/>
    </row>
    <row r="56" spans="1:8" ht="15.75" customHeight="1">
      <c r="A56" s="43" t="s">
        <v>577</v>
      </c>
      <c r="B56" s="2" t="s">
        <v>451</v>
      </c>
    </row>
    <row r="57" spans="1:8" ht="15.75" customHeight="1">
      <c r="A57" s="43" t="s">
        <v>489</v>
      </c>
      <c r="B57" s="2" t="s">
        <v>209</v>
      </c>
    </row>
    <row r="58" spans="1:8" ht="15.75" customHeight="1">
      <c r="A58" s="43" t="s">
        <v>490</v>
      </c>
      <c r="B58" s="2" t="s">
        <v>210</v>
      </c>
    </row>
    <row r="59" spans="1:8" ht="15.75" customHeight="1">
      <c r="A59" s="43" t="s">
        <v>491</v>
      </c>
      <c r="B59" s="2" t="s">
        <v>211</v>
      </c>
    </row>
    <row r="60" spans="1:8" ht="15.75" customHeight="1">
      <c r="A60" s="43" t="s">
        <v>492</v>
      </c>
      <c r="B60" s="2" t="s">
        <v>451</v>
      </c>
    </row>
    <row r="61" spans="1:8" ht="15.75" customHeight="1">
      <c r="A61" s="43" t="s">
        <v>581</v>
      </c>
      <c r="B61" s="2" t="s">
        <v>582</v>
      </c>
    </row>
    <row r="62" spans="1:8" ht="15.75" customHeight="1">
      <c r="A62" s="43" t="s">
        <v>579</v>
      </c>
      <c r="B62" s="2" t="s">
        <v>583</v>
      </c>
    </row>
  </sheetData>
  <sheetProtection selectLockedCells="1" selectUnlockedCells="1"/>
  <phoneticPr fontId="0" type="noConversion"/>
  <hyperlinks>
    <hyperlink ref="B27" r:id="rId1"/>
  </hyperlinks>
  <pageMargins left="1.3777777777777778" right="0.39374999999999999" top="0.53263888888888888" bottom="0.51180555555555551" header="0.39374999999999999" footer="0.51180555555555551"/>
  <pageSetup paperSize="9" firstPageNumber="0" orientation="portrait" horizontalDpi="300" verticalDpi="300" r:id="rId2"/>
  <headerFooter alignWithMargins="0">
    <oddHeader>&amp;C&amp;F</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G42"/>
  <sheetViews>
    <sheetView zoomScaleNormal="100" zoomScaleSheetLayoutView="100" workbookViewId="0">
      <selection activeCell="E22" sqref="E22"/>
    </sheetView>
  </sheetViews>
  <sheetFormatPr baseColWidth="10" defaultColWidth="10.88671875" defaultRowHeight="15.75" customHeight="1"/>
  <cols>
    <col min="1" max="1" width="15.88671875" style="65" customWidth="1"/>
    <col min="2" max="4" width="25.33203125" style="2" customWidth="1"/>
    <col min="5" max="5" width="10.88671875" style="2" customWidth="1"/>
    <col min="6" max="6" width="25.33203125" style="2" customWidth="1"/>
    <col min="7" max="16384" width="10.88671875" style="2"/>
  </cols>
  <sheetData>
    <row r="1" spans="1:7" ht="27" customHeight="1">
      <c r="A1" s="66" t="s">
        <v>208</v>
      </c>
      <c r="B1" s="67" t="s">
        <v>209</v>
      </c>
      <c r="C1" s="67" t="s">
        <v>210</v>
      </c>
      <c r="D1" s="68" t="s">
        <v>211</v>
      </c>
    </row>
    <row r="2" spans="1:7" ht="15.75" customHeight="1">
      <c r="A2" s="69" t="s">
        <v>106</v>
      </c>
      <c r="B2" s="287" t="str">
        <f>Kalkulation!C4</f>
        <v>Aufbau-Brotzeit</v>
      </c>
      <c r="C2" s="289" t="str">
        <f>Kalkulation!C13</f>
        <v>Aufbau-Brotzeit</v>
      </c>
      <c r="D2" s="290" t="str">
        <f>Kalkulation!C20</f>
        <v>Schweinehalssteak auf Kässpatzen an buntem Salat</v>
      </c>
    </row>
    <row r="3" spans="1:7" ht="15.75" customHeight="1" thickBot="1">
      <c r="A3" s="70">
        <f>AUFBAU_DATUM</f>
        <v>42581</v>
      </c>
      <c r="B3" s="287"/>
      <c r="C3" s="287"/>
      <c r="D3" s="291"/>
    </row>
    <row r="4" spans="1:7" ht="15.75" customHeight="1" thickBot="1">
      <c r="A4" s="71"/>
      <c r="B4" s="288"/>
      <c r="C4" s="288"/>
      <c r="D4" s="292"/>
    </row>
    <row r="5" spans="1:7" ht="15.75" customHeight="1">
      <c r="A5" s="72" t="s">
        <v>212</v>
      </c>
      <c r="B5" s="214" t="s">
        <v>213</v>
      </c>
      <c r="C5" s="293" t="str">
        <f>Kalkulation!C46</f>
        <v>Leberkässemmeln, Weißwurstsenf, Gurken, Käse</v>
      </c>
      <c r="D5" s="293" t="str">
        <f>Kalkulation!C53</f>
        <v>Schnitzel, Bratlinge, Kartoffelsalat, Gurkensalat</v>
      </c>
    </row>
    <row r="6" spans="1:7" ht="15.75" customHeight="1">
      <c r="A6" s="73">
        <f>AUFBAU_DATUM+1</f>
        <v>42582</v>
      </c>
      <c r="B6" s="215" t="s">
        <v>214</v>
      </c>
      <c r="C6" s="294"/>
      <c r="D6" s="294"/>
    </row>
    <row r="7" spans="1:7" ht="15.75" customHeight="1" thickBot="1">
      <c r="A7" s="74"/>
      <c r="B7" s="215"/>
      <c r="C7" s="295"/>
      <c r="D7" s="295"/>
    </row>
    <row r="8" spans="1:7" ht="15.75" customHeight="1">
      <c r="A8" s="72" t="s">
        <v>52</v>
      </c>
      <c r="B8" s="216" t="s">
        <v>215</v>
      </c>
      <c r="C8" s="293" t="str">
        <f>Kalkulation!C77</f>
        <v>Spagetti mit Tomatensoße Salat</v>
      </c>
      <c r="D8" s="293" t="str">
        <f>Kalkulation!C92</f>
        <v>Brotzeit, Vanille-Pudding</v>
      </c>
      <c r="G8" s="14"/>
    </row>
    <row r="9" spans="1:7" ht="15.75" customHeight="1">
      <c r="A9" s="73">
        <f>AUFBAU_DATUM+2</f>
        <v>42583</v>
      </c>
      <c r="B9" s="216" t="s">
        <v>216</v>
      </c>
      <c r="C9" s="294"/>
      <c r="D9" s="294"/>
    </row>
    <row r="10" spans="1:7" ht="15.75" customHeight="1" thickBot="1">
      <c r="A10" s="74"/>
      <c r="B10" s="216" t="s">
        <v>217</v>
      </c>
      <c r="C10" s="295"/>
      <c r="D10" s="295"/>
    </row>
    <row r="11" spans="1:7" ht="15.75" customHeight="1">
      <c r="A11" s="72" t="s">
        <v>59</v>
      </c>
      <c r="B11" s="217"/>
      <c r="C11" s="293" t="str">
        <f>Kalkulation!C117</f>
        <v>Schaschlikpfanne, Reis, Salat</v>
      </c>
      <c r="D11" s="293" t="str">
        <f>Kalkulation!C130</f>
        <v>Brotzeit mit Frischkäseaufstrich</v>
      </c>
    </row>
    <row r="12" spans="1:7" ht="15.75" customHeight="1">
      <c r="A12" s="73">
        <f>AUFBAU_DATUM+3</f>
        <v>42584</v>
      </c>
      <c r="B12" s="218"/>
      <c r="C12" s="294"/>
      <c r="D12" s="294"/>
    </row>
    <row r="13" spans="1:7" ht="15.75" customHeight="1" thickBot="1">
      <c r="A13" s="75"/>
      <c r="B13" s="218"/>
      <c r="C13" s="295"/>
      <c r="D13" s="295"/>
    </row>
    <row r="14" spans="1:7" ht="15.75" customHeight="1">
      <c r="A14" s="76" t="s">
        <v>68</v>
      </c>
      <c r="B14" s="218"/>
      <c r="C14" s="293" t="str">
        <f>Kalkulation!C151</f>
        <v>Wanderbrotzeit</v>
      </c>
      <c r="D14" s="293" t="str">
        <f>Kalkulation!C161</f>
        <v>Fleischküchle oder Bratlinge, Kartoffelsalat, Bohnensalat und Schokopudding</v>
      </c>
    </row>
    <row r="15" spans="1:7" ht="15.75" customHeight="1">
      <c r="A15" s="73">
        <f>AUFBAU_DATUM+4</f>
        <v>42585</v>
      </c>
      <c r="B15" s="218" t="str">
        <f>Kalkulation!C142</f>
        <v>Standard</v>
      </c>
      <c r="C15" s="294"/>
      <c r="D15" s="294"/>
    </row>
    <row r="16" spans="1:7" ht="15.75" customHeight="1" thickBot="1">
      <c r="A16" s="74"/>
      <c r="B16" s="218"/>
      <c r="C16" s="295"/>
      <c r="D16" s="295"/>
    </row>
    <row r="17" spans="1:4" ht="15.75" customHeight="1">
      <c r="A17" s="72" t="s">
        <v>89</v>
      </c>
      <c r="B17" s="219"/>
      <c r="C17" s="293" t="str">
        <f>Kalkulation!C192</f>
        <v>Brätknödelsuppe, Semmelschmarren, Apfelmus</v>
      </c>
      <c r="D17" s="293" t="str">
        <f>Kalkulation!C208</f>
        <v>Wurstsalat, Brot, Frischkäseaufstrich</v>
      </c>
    </row>
    <row r="18" spans="1:4" ht="15.75" customHeight="1">
      <c r="A18" s="73">
        <f>AUFBAU_DATUM+5</f>
        <v>42586</v>
      </c>
      <c r="B18" s="218"/>
      <c r="C18" s="294"/>
      <c r="D18" s="294"/>
    </row>
    <row r="19" spans="1:4" ht="15.75" customHeight="1" thickBot="1">
      <c r="A19" s="74"/>
      <c r="B19" s="220"/>
      <c r="C19" s="295"/>
      <c r="D19" s="295"/>
    </row>
    <row r="20" spans="1:4" ht="15.75" customHeight="1">
      <c r="A20" s="72" t="s">
        <v>91</v>
      </c>
      <c r="B20" s="219"/>
      <c r="C20" s="293" t="str">
        <f>Kalkulation!C233</f>
        <v>Schweinebraten, Knödel, Blaukraut</v>
      </c>
      <c r="D20" s="293" t="str">
        <f>Kalkulation!C246</f>
        <v>Brotzeit, Frischkäseaufstrich</v>
      </c>
    </row>
    <row r="21" spans="1:4" ht="15.75" customHeight="1">
      <c r="A21" s="73">
        <f>AUFBAU_DATUM+6</f>
        <v>42587</v>
      </c>
      <c r="B21" s="218"/>
      <c r="C21" s="294"/>
      <c r="D21" s="294"/>
    </row>
    <row r="22" spans="1:4" ht="15.75" customHeight="1" thickBot="1">
      <c r="A22" s="77"/>
      <c r="B22" s="221"/>
      <c r="C22" s="295"/>
      <c r="D22" s="295"/>
    </row>
    <row r="23" spans="1:4" ht="15.75" customHeight="1">
      <c r="A23" s="72" t="s">
        <v>106</v>
      </c>
      <c r="B23" s="218"/>
      <c r="C23" s="293" t="str">
        <f>Kalkulation!C276</f>
        <v>Hirtenmakkaroni, Tomatensalat</v>
      </c>
      <c r="D23" s="293" t="str">
        <f>Kalkulation!C288</f>
        <v>Griechischer Salat mit Pitabrot, Tzatziki &amp; Falaffel</v>
      </c>
    </row>
    <row r="24" spans="1:4" ht="15.75" customHeight="1">
      <c r="A24" s="73">
        <f>AUFBAU_DATUM+7</f>
        <v>42588</v>
      </c>
      <c r="B24" s="218" t="str">
        <f>Kalkulation!C260</f>
        <v>Semmeln, Eier, Nutella</v>
      </c>
      <c r="C24" s="294"/>
      <c r="D24" s="294"/>
    </row>
    <row r="25" spans="1:4" ht="15.75" customHeight="1" thickBot="1">
      <c r="A25" s="74"/>
      <c r="B25" s="222"/>
      <c r="C25" s="295"/>
      <c r="D25" s="295"/>
    </row>
    <row r="26" spans="1:4" ht="15.75" customHeight="1">
      <c r="A26" s="72" t="s">
        <v>112</v>
      </c>
      <c r="B26" s="222"/>
      <c r="C26" s="293" t="str">
        <f>Kalkulation!C319</f>
        <v>Deftiger Eintopf mit oder ohne ohne Fleisch, Semmel, Pfirsichquark</v>
      </c>
      <c r="D26" s="293" t="str">
        <f>Kalkulation!C346</f>
        <v>Brotzeit</v>
      </c>
    </row>
    <row r="27" spans="1:4" ht="15.75" customHeight="1">
      <c r="A27" s="73">
        <f>AUFBAU_DATUM+8</f>
        <v>42589</v>
      </c>
      <c r="B27" s="218"/>
      <c r="C27" s="294"/>
      <c r="D27" s="294"/>
    </row>
    <row r="28" spans="1:4" ht="15.75" customHeight="1" thickBot="1">
      <c r="A28" s="74"/>
      <c r="B28" s="218"/>
      <c r="C28" s="295"/>
      <c r="D28" s="295"/>
    </row>
    <row r="29" spans="1:4" ht="15.75" customHeight="1">
      <c r="A29" s="72" t="s">
        <v>52</v>
      </c>
      <c r="B29" s="218"/>
      <c r="C29" s="293" t="str">
        <f>Kalkulation!C370</f>
        <v>Räuberteller Semmel mit Krautsalat</v>
      </c>
      <c r="D29" s="293" t="str">
        <f>Kalkulation!C387</f>
        <v>Brotzeit, Nudelsalat mit und ohne Wurst</v>
      </c>
    </row>
    <row r="30" spans="1:4" ht="15.75" customHeight="1">
      <c r="A30" s="73">
        <f>AUFBAU_DATUM+9</f>
        <v>42590</v>
      </c>
      <c r="B30" s="218"/>
      <c r="C30" s="294"/>
      <c r="D30" s="294"/>
    </row>
    <row r="31" spans="1:4" ht="15.75" customHeight="1" thickBot="1">
      <c r="A31" s="74"/>
      <c r="B31" s="218"/>
      <c r="C31" s="295"/>
      <c r="D31" s="295"/>
    </row>
    <row r="32" spans="1:4" ht="15.75" customHeight="1">
      <c r="A32" s="72" t="s">
        <v>59</v>
      </c>
      <c r="B32" s="223"/>
      <c r="C32" s="293" t="str">
        <f>Kalkulation!C416</f>
        <v>Wanderbrotzeit</v>
      </c>
      <c r="D32" s="293" t="str">
        <f>Kalkulation!C426</f>
        <v>Schnitzel, Grillkäse, Kartoffelsalat, Gurkensalat</v>
      </c>
    </row>
    <row r="33" spans="1:4" ht="15.75" customHeight="1">
      <c r="A33" s="73">
        <f>AUFBAU_DATUM+10</f>
        <v>42591</v>
      </c>
      <c r="B33" s="218"/>
      <c r="C33" s="294"/>
      <c r="D33" s="294"/>
    </row>
    <row r="34" spans="1:4" ht="15.75" customHeight="1" thickBot="1">
      <c r="A34" s="75"/>
      <c r="B34" s="218"/>
      <c r="C34" s="295"/>
      <c r="D34" s="295"/>
    </row>
    <row r="35" spans="1:4" ht="15.75" customHeight="1">
      <c r="A35" s="76" t="s">
        <v>68</v>
      </c>
      <c r="B35" s="218"/>
      <c r="C35" s="293" t="str">
        <f>Kalkulation!C451</f>
        <v>Tortellini ala Chef, Eissalat</v>
      </c>
      <c r="D35" s="293" t="str">
        <f>Kalkulation!C462</f>
        <v>Brotzeit, Milchreis</v>
      </c>
    </row>
    <row r="36" spans="1:4" ht="15.75" customHeight="1">
      <c r="A36" s="73">
        <f>AUFBAU_DATUM+11</f>
        <v>42592</v>
      </c>
      <c r="B36" s="218" t="str">
        <f>Kalkulation!C440</f>
        <v>Semmeln</v>
      </c>
      <c r="C36" s="294"/>
      <c r="D36" s="294"/>
    </row>
    <row r="37" spans="1:4" ht="15.75" customHeight="1" thickBot="1">
      <c r="A37" s="74"/>
      <c r="B37" s="218"/>
      <c r="C37" s="295"/>
      <c r="D37" s="295"/>
    </row>
    <row r="38" spans="1:4" ht="15.75" customHeight="1" thickBot="1">
      <c r="A38" s="72" t="s">
        <v>89</v>
      </c>
      <c r="B38" s="224"/>
      <c r="C38" s="296" t="str">
        <f>Kalkulation!C485</f>
        <v>Wiener im Semmel mit Zugabe</v>
      </c>
      <c r="D38" s="296" t="str">
        <f>Kalkulation!C491</f>
        <v>Schwenkbraten, Bratkartoffeln, Tomatensalat</v>
      </c>
    </row>
    <row r="39" spans="1:4" ht="15.75" customHeight="1" thickBot="1">
      <c r="A39" s="73">
        <f>AUFBAU_DATUM+12</f>
        <v>42593</v>
      </c>
      <c r="B39" s="218"/>
      <c r="C39" s="297"/>
      <c r="D39" s="297"/>
    </row>
    <row r="40" spans="1:4" ht="15.75" customHeight="1" thickBot="1">
      <c r="A40" s="78"/>
      <c r="B40" s="225"/>
      <c r="C40" s="295"/>
      <c r="D40" s="295"/>
    </row>
    <row r="41" spans="1:4" ht="15.75" customHeight="1">
      <c r="B41" s="79"/>
      <c r="C41" s="79"/>
      <c r="D41" s="79"/>
    </row>
    <row r="42" spans="1:4" ht="15.75" customHeight="1">
      <c r="A42" s="80" t="s">
        <v>220</v>
      </c>
      <c r="B42" s="79"/>
      <c r="C42" s="79"/>
      <c r="D42" s="79"/>
    </row>
  </sheetData>
  <sheetProtection selectLockedCells="1" selectUnlockedCells="1"/>
  <mergeCells count="27">
    <mergeCell ref="C26:C28"/>
    <mergeCell ref="D26:D28"/>
    <mergeCell ref="C29:C31"/>
    <mergeCell ref="D29:D31"/>
    <mergeCell ref="C38:C40"/>
    <mergeCell ref="D38:D40"/>
    <mergeCell ref="C32:C34"/>
    <mergeCell ref="D32:D34"/>
    <mergeCell ref="C35:C37"/>
    <mergeCell ref="D35:D37"/>
    <mergeCell ref="C17:C19"/>
    <mergeCell ref="D17:D19"/>
    <mergeCell ref="C20:C22"/>
    <mergeCell ref="D20:D22"/>
    <mergeCell ref="C23:C25"/>
    <mergeCell ref="D23:D25"/>
    <mergeCell ref="C8:C10"/>
    <mergeCell ref="D8:D10"/>
    <mergeCell ref="C11:C13"/>
    <mergeCell ref="D11:D13"/>
    <mergeCell ref="C14:C16"/>
    <mergeCell ref="D14:D16"/>
    <mergeCell ref="B2:B4"/>
    <mergeCell ref="C2:C4"/>
    <mergeCell ref="D2:D4"/>
    <mergeCell ref="C5:C7"/>
    <mergeCell ref="D5:D7"/>
  </mergeCells>
  <phoneticPr fontId="0" type="noConversion"/>
  <pageMargins left="0.79166666666666663" right="0.19652777777777777" top="1.5729166666666667" bottom="0.56041666666666667" header="0.39374999999999999" footer="0.39374999999999999"/>
  <pageSetup paperSize="9" firstPageNumber="0" orientation="portrait" horizontalDpi="300" verticalDpi="300" r:id="rId1"/>
  <headerFooter alignWithMargins="0">
    <oddHeader>&amp;C&amp;"Arial,Fett"&amp;14Evang. Gemeindejugend Memmingen
&amp;F
&amp;26Speiseplan</oddHeader>
    <oddFooter>&amp;L&amp;6&amp;F &amp;A
&amp;D&amp;C&amp;8&amp;P von &amp;N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50"/>
  </sheetPr>
  <dimension ref="A1:X59510"/>
  <sheetViews>
    <sheetView tabSelected="1" topLeftCell="A262" zoomScaleNormal="100" zoomScaleSheetLayoutView="100" zoomScalePageLayoutView="145" workbookViewId="0">
      <selection activeCell="P271" sqref="P271"/>
    </sheetView>
  </sheetViews>
  <sheetFormatPr baseColWidth="10" defaultColWidth="10.88671875" defaultRowHeight="15.9" customHeight="1"/>
  <cols>
    <col min="1" max="1" width="14.6640625" style="1" customWidth="1"/>
    <col min="2" max="3" width="1.6640625" style="1" customWidth="1"/>
    <col min="4" max="4" width="8.88671875" style="19" customWidth="1"/>
    <col min="5" max="5" width="9.6640625" style="2" customWidth="1"/>
    <col min="6" max="6" width="51.44140625" style="2" customWidth="1"/>
    <col min="7" max="7" width="6.109375" style="2" customWidth="1"/>
    <col min="8" max="8" width="8.5546875" style="2" customWidth="1"/>
    <col min="9" max="9" width="3.33203125" style="213" customWidth="1"/>
    <col min="10" max="11" width="3.33203125" style="3" customWidth="1"/>
    <col min="12" max="16384" width="10.88671875" style="2"/>
  </cols>
  <sheetData>
    <row r="1" spans="1:23" ht="45" customHeight="1">
      <c r="A1" s="83" t="s">
        <v>0</v>
      </c>
      <c r="B1" s="83" t="s">
        <v>1</v>
      </c>
      <c r="C1" s="83" t="s">
        <v>2</v>
      </c>
      <c r="D1" s="268" t="s">
        <v>3</v>
      </c>
      <c r="E1" s="83" t="s">
        <v>4</v>
      </c>
      <c r="F1" s="83" t="s">
        <v>5</v>
      </c>
      <c r="G1" s="83" t="s">
        <v>6</v>
      </c>
      <c r="H1" s="83" t="s">
        <v>4</v>
      </c>
      <c r="I1" s="83" t="s">
        <v>7</v>
      </c>
      <c r="J1" s="83" t="s">
        <v>8</v>
      </c>
      <c r="K1" s="83" t="s">
        <v>9</v>
      </c>
    </row>
    <row r="2" spans="1:23" ht="15.9" customHeight="1">
      <c r="A2" s="5">
        <f>AUFBAU_DATUM</f>
        <v>42581</v>
      </c>
      <c r="B2" s="249"/>
      <c r="C2" s="6" t="s">
        <v>10</v>
      </c>
      <c r="D2" s="269"/>
      <c r="E2" s="7"/>
      <c r="F2" s="7"/>
      <c r="G2" s="7"/>
      <c r="H2" s="7"/>
      <c r="I2" s="212">
        <v>0</v>
      </c>
      <c r="J2" s="8">
        <v>1</v>
      </c>
      <c r="K2" s="8"/>
    </row>
    <row r="3" spans="1:23" ht="15.9" customHeight="1">
      <c r="A3" s="9"/>
      <c r="D3" s="269"/>
      <c r="E3" s="7"/>
      <c r="F3" s="7"/>
      <c r="G3" s="7"/>
      <c r="H3" s="7"/>
      <c r="I3" s="212">
        <v>95</v>
      </c>
      <c r="J3" s="8">
        <v>1</v>
      </c>
      <c r="K3" s="8"/>
    </row>
    <row r="4" spans="1:23" ht="15.9" customHeight="1">
      <c r="B4" s="10" t="s">
        <v>11</v>
      </c>
      <c r="C4" s="11" t="s">
        <v>562</v>
      </c>
      <c r="F4" s="12"/>
      <c r="G4" s="12"/>
      <c r="H4" s="12"/>
      <c r="I4" s="212">
        <v>96</v>
      </c>
      <c r="J4" s="13">
        <v>1</v>
      </c>
      <c r="K4" s="8"/>
      <c r="R4" s="14"/>
      <c r="S4" s="14"/>
      <c r="T4" s="14"/>
      <c r="U4" s="14"/>
      <c r="V4" s="14"/>
      <c r="W4" s="14"/>
    </row>
    <row r="5" spans="1:23" ht="15.9" customHeight="1">
      <c r="A5" s="9"/>
      <c r="D5" s="270"/>
      <c r="E5" s="16"/>
      <c r="F5" s="12"/>
      <c r="G5" s="12"/>
      <c r="H5" s="12"/>
      <c r="I5" s="212">
        <v>-1</v>
      </c>
      <c r="J5" s="13">
        <v>1</v>
      </c>
      <c r="K5" s="8"/>
      <c r="R5" s="14"/>
      <c r="S5" s="14"/>
      <c r="T5" s="14"/>
      <c r="U5" s="14"/>
      <c r="V5" s="14"/>
      <c r="W5" s="14"/>
    </row>
    <row r="6" spans="1:23" ht="15.9" customHeight="1">
      <c r="A6" s="9"/>
      <c r="D6" s="271">
        <f>AUFBAU*G6</f>
        <v>45</v>
      </c>
      <c r="E6" s="12" t="s">
        <v>12</v>
      </c>
      <c r="F6" s="12" t="s">
        <v>13</v>
      </c>
      <c r="G6" s="12">
        <v>0.45</v>
      </c>
      <c r="H6" s="12" t="s">
        <v>12</v>
      </c>
      <c r="I6" s="212">
        <v>102</v>
      </c>
      <c r="J6" s="13">
        <v>1</v>
      </c>
      <c r="K6" s="8"/>
      <c r="R6" s="14"/>
      <c r="S6" s="14"/>
      <c r="T6" s="14"/>
      <c r="U6" s="14"/>
      <c r="V6" s="14"/>
      <c r="W6" s="14"/>
    </row>
    <row r="7" spans="1:23" ht="15.9" customHeight="1">
      <c r="A7" s="9"/>
      <c r="D7" s="271">
        <f>AUFBAU*G7</f>
        <v>120</v>
      </c>
      <c r="E7" s="12" t="s">
        <v>12</v>
      </c>
      <c r="F7" s="12" t="s">
        <v>14</v>
      </c>
      <c r="G7" s="18">
        <v>1.2</v>
      </c>
      <c r="H7" s="12" t="s">
        <v>12</v>
      </c>
      <c r="I7" s="212">
        <v>102</v>
      </c>
      <c r="J7" s="13">
        <v>1</v>
      </c>
      <c r="K7" s="8"/>
      <c r="R7" s="14"/>
      <c r="S7" s="14"/>
      <c r="T7" s="14"/>
      <c r="U7" s="14"/>
      <c r="V7" s="14"/>
      <c r="W7" s="14"/>
    </row>
    <row r="8" spans="1:23" ht="15.9" customHeight="1">
      <c r="A8" s="9"/>
      <c r="D8" s="272">
        <f>AUFBAU/1000*G8</f>
        <v>5</v>
      </c>
      <c r="E8" s="12" t="s">
        <v>15</v>
      </c>
      <c r="F8" s="12" t="s">
        <v>16</v>
      </c>
      <c r="G8" s="17">
        <v>50</v>
      </c>
      <c r="H8" s="12" t="s">
        <v>17</v>
      </c>
      <c r="I8" s="212">
        <v>9</v>
      </c>
      <c r="J8" s="13">
        <v>1</v>
      </c>
      <c r="K8" s="8"/>
      <c r="R8" s="14"/>
      <c r="S8" s="14"/>
      <c r="T8" s="14"/>
      <c r="U8" s="14"/>
      <c r="V8" s="14"/>
      <c r="W8" s="14"/>
    </row>
    <row r="9" spans="1:23" ht="15.9" customHeight="1">
      <c r="A9" s="9"/>
      <c r="D9" s="271">
        <f>AUFBAU*G9</f>
        <v>220.00000000000003</v>
      </c>
      <c r="E9" s="12" t="s">
        <v>18</v>
      </c>
      <c r="F9" s="12" t="s">
        <v>19</v>
      </c>
      <c r="G9" s="18">
        <v>2.2000000000000002</v>
      </c>
      <c r="H9" s="12" t="s">
        <v>18</v>
      </c>
      <c r="I9" s="212">
        <v>101</v>
      </c>
      <c r="J9" s="13">
        <v>1</v>
      </c>
      <c r="K9" s="8"/>
      <c r="M9" s="1"/>
      <c r="Q9" s="19"/>
      <c r="R9" s="14"/>
      <c r="S9" s="20"/>
      <c r="T9" s="21"/>
      <c r="U9" s="22"/>
      <c r="V9" s="14"/>
      <c r="W9" s="14"/>
    </row>
    <row r="10" spans="1:23" ht="15.9" customHeight="1">
      <c r="A10" s="9"/>
      <c r="D10" s="271">
        <f>AUFBAU*G10</f>
        <v>110.00000000000001</v>
      </c>
      <c r="E10" s="12" t="s">
        <v>18</v>
      </c>
      <c r="F10" s="12" t="s">
        <v>20</v>
      </c>
      <c r="G10" s="17">
        <v>1.1000000000000001</v>
      </c>
      <c r="H10" s="12" t="s">
        <v>18</v>
      </c>
      <c r="I10" s="212">
        <v>101</v>
      </c>
      <c r="J10" s="13">
        <v>1</v>
      </c>
      <c r="K10" s="8"/>
      <c r="M10" s="1"/>
      <c r="Q10" s="19"/>
      <c r="R10" s="14"/>
      <c r="S10" s="20"/>
      <c r="T10" s="21"/>
      <c r="U10" s="22"/>
      <c r="V10" s="14"/>
      <c r="W10" s="14"/>
    </row>
    <row r="11" spans="1:23" ht="15.9" customHeight="1">
      <c r="A11" s="9"/>
      <c r="D11" s="272">
        <v>1</v>
      </c>
      <c r="E11" s="12" t="s">
        <v>21</v>
      </c>
      <c r="F11" s="12" t="s">
        <v>22</v>
      </c>
      <c r="G11" s="17">
        <v>1</v>
      </c>
      <c r="H11" s="12" t="s">
        <v>21</v>
      </c>
      <c r="I11" s="212">
        <v>9</v>
      </c>
      <c r="J11" s="13">
        <v>1</v>
      </c>
      <c r="K11" s="8"/>
      <c r="M11" s="1"/>
      <c r="N11" s="23"/>
      <c r="Q11" s="23"/>
      <c r="R11" s="14"/>
      <c r="S11" s="20"/>
      <c r="T11" s="21"/>
      <c r="U11" s="22"/>
      <c r="V11" s="14"/>
      <c r="W11" s="14"/>
    </row>
    <row r="12" spans="1:23" ht="15.9" customHeight="1">
      <c r="A12" s="9"/>
      <c r="D12" s="18"/>
      <c r="E12" s="12"/>
      <c r="F12" s="12"/>
      <c r="G12" s="17"/>
      <c r="H12" s="12"/>
      <c r="I12" s="212">
        <v>-1</v>
      </c>
      <c r="J12" s="13">
        <v>1</v>
      </c>
      <c r="K12" s="8"/>
      <c r="L12" s="12"/>
      <c r="M12" s="1"/>
      <c r="N12" s="23"/>
      <c r="Q12" s="23"/>
      <c r="S12" s="24"/>
      <c r="T12" s="21"/>
      <c r="U12" s="22"/>
      <c r="V12" s="14"/>
      <c r="W12" s="14"/>
    </row>
    <row r="13" spans="1:23" ht="15.9" customHeight="1">
      <c r="B13" s="10" t="s">
        <v>23</v>
      </c>
      <c r="C13" s="11" t="s">
        <v>562</v>
      </c>
      <c r="F13" s="12"/>
      <c r="G13" s="12"/>
      <c r="H13" s="12"/>
      <c r="I13" s="212">
        <v>97</v>
      </c>
      <c r="J13" s="13">
        <v>1</v>
      </c>
      <c r="K13" s="8"/>
      <c r="M13" s="1"/>
      <c r="N13" s="23"/>
      <c r="Q13" s="23"/>
      <c r="S13" s="24"/>
      <c r="T13" s="21"/>
      <c r="U13" s="22"/>
      <c r="V13" s="14"/>
      <c r="W13" s="14"/>
    </row>
    <row r="14" spans="1:23" ht="15.9" customHeight="1">
      <c r="A14" s="9"/>
      <c r="D14" s="18"/>
      <c r="E14" s="12"/>
      <c r="F14" s="12"/>
      <c r="G14" s="17"/>
      <c r="H14" s="12"/>
      <c r="I14" s="212">
        <v>-1</v>
      </c>
      <c r="J14" s="13">
        <v>1</v>
      </c>
      <c r="K14" s="8"/>
      <c r="M14" s="1"/>
      <c r="N14" s="23"/>
      <c r="Q14" s="25"/>
      <c r="S14" s="24"/>
      <c r="T14" s="21"/>
      <c r="U14" s="22"/>
      <c r="V14" s="14"/>
      <c r="W14" s="14"/>
    </row>
    <row r="15" spans="1:23" ht="15.9" customHeight="1">
      <c r="A15" s="9"/>
      <c r="D15" s="271">
        <f>AUFBAU/1000*G15</f>
        <v>5</v>
      </c>
      <c r="E15" s="12" t="s">
        <v>25</v>
      </c>
      <c r="F15" s="12" t="s">
        <v>678</v>
      </c>
      <c r="G15" s="17">
        <v>50</v>
      </c>
      <c r="H15" s="12" t="s">
        <v>17</v>
      </c>
      <c r="I15" s="212">
        <v>102</v>
      </c>
      <c r="J15" s="13">
        <v>1</v>
      </c>
      <c r="K15" s="8"/>
      <c r="M15" s="1"/>
      <c r="N15" s="23"/>
      <c r="Q15" s="23"/>
      <c r="S15" s="24"/>
      <c r="T15" s="21"/>
      <c r="U15" s="22"/>
      <c r="V15" s="14"/>
      <c r="W15" s="14"/>
    </row>
    <row r="16" spans="1:23" ht="15.9" customHeight="1">
      <c r="A16" s="9"/>
      <c r="D16" s="272">
        <f>AUFBAU/1000*G16</f>
        <v>5</v>
      </c>
      <c r="E16" s="12" t="s">
        <v>15</v>
      </c>
      <c r="F16" s="12" t="s">
        <v>16</v>
      </c>
      <c r="G16" s="17">
        <v>50</v>
      </c>
      <c r="H16" s="12" t="s">
        <v>17</v>
      </c>
      <c r="I16" s="212">
        <v>9</v>
      </c>
      <c r="J16" s="13">
        <v>1</v>
      </c>
      <c r="K16" s="8"/>
      <c r="M16" s="1"/>
      <c r="N16" s="23"/>
      <c r="Q16" s="23"/>
      <c r="S16" s="24"/>
      <c r="T16" s="21"/>
      <c r="U16" s="22"/>
      <c r="V16" s="14"/>
      <c r="W16" s="14"/>
    </row>
    <row r="17" spans="1:23" ht="15.9" customHeight="1">
      <c r="A17" s="9"/>
      <c r="D17" s="231">
        <f>AUFBAU/1000*G17</f>
        <v>10</v>
      </c>
      <c r="E17" s="12" t="s">
        <v>27</v>
      </c>
      <c r="F17" s="12" t="s">
        <v>28</v>
      </c>
      <c r="G17" s="17">
        <v>100</v>
      </c>
      <c r="H17" s="12" t="s">
        <v>17</v>
      </c>
      <c r="I17" s="212">
        <v>1</v>
      </c>
      <c r="J17" s="13">
        <v>1</v>
      </c>
      <c r="K17" s="8"/>
      <c r="M17" s="1"/>
      <c r="N17" s="23"/>
      <c r="Q17" s="23"/>
      <c r="S17" s="24"/>
      <c r="T17" s="21"/>
      <c r="U17" s="22"/>
      <c r="V17" s="14"/>
      <c r="W17" s="14"/>
    </row>
    <row r="18" spans="1:23" ht="15.9" customHeight="1">
      <c r="A18" s="9"/>
      <c r="D18" s="18">
        <f>AUFBAU*G18</f>
        <v>1</v>
      </c>
      <c r="E18" s="12" t="s">
        <v>29</v>
      </c>
      <c r="F18" s="12" t="s">
        <v>30</v>
      </c>
      <c r="G18" s="26">
        <v>0.01</v>
      </c>
      <c r="H18" s="12" t="s">
        <v>31</v>
      </c>
      <c r="I18" s="212">
        <v>16</v>
      </c>
      <c r="J18" s="13">
        <v>1</v>
      </c>
      <c r="K18" s="8"/>
      <c r="M18" s="1"/>
      <c r="N18" s="23"/>
      <c r="Q18" s="23"/>
      <c r="S18" s="24"/>
      <c r="T18" s="21"/>
      <c r="U18" s="22"/>
      <c r="V18" s="14"/>
      <c r="W18" s="14"/>
    </row>
    <row r="19" spans="1:23" ht="15.9" customHeight="1">
      <c r="A19" s="9"/>
      <c r="D19" s="18"/>
      <c r="E19" s="12"/>
      <c r="F19" s="12"/>
      <c r="G19" s="12"/>
      <c r="H19" s="12"/>
      <c r="I19" s="212">
        <v>-1</v>
      </c>
      <c r="J19" s="13">
        <v>1</v>
      </c>
      <c r="K19" s="8"/>
      <c r="M19" s="1"/>
      <c r="Q19" s="23"/>
      <c r="S19" s="24"/>
      <c r="T19" s="21"/>
      <c r="U19" s="22"/>
      <c r="V19" s="14"/>
      <c r="W19" s="14"/>
    </row>
    <row r="20" spans="1:23" ht="15.9" customHeight="1">
      <c r="A20" s="27"/>
      <c r="B20" s="28" t="s">
        <v>32</v>
      </c>
      <c r="C20" s="1" t="s">
        <v>799</v>
      </c>
      <c r="I20" s="212">
        <v>98</v>
      </c>
      <c r="J20" s="13">
        <v>1</v>
      </c>
      <c r="K20" s="8"/>
      <c r="S20" s="24"/>
      <c r="T20" s="14"/>
      <c r="U20" s="14"/>
      <c r="V20" s="14"/>
      <c r="W20" s="14"/>
    </row>
    <row r="21" spans="1:23" ht="15.9" customHeight="1">
      <c r="A21" s="31"/>
      <c r="B21" s="27"/>
      <c r="I21" s="212"/>
      <c r="J21" s="13"/>
      <c r="K21" s="8"/>
      <c r="R21" s="14"/>
      <c r="S21" s="14"/>
      <c r="T21" s="14"/>
      <c r="U21" s="14"/>
      <c r="V21" s="14"/>
      <c r="W21" s="14"/>
    </row>
    <row r="22" spans="1:23" ht="15.9" customHeight="1">
      <c r="A22" s="31"/>
      <c r="B22" s="27"/>
      <c r="D22" s="271">
        <f>AUFBAU*G22</f>
        <v>120</v>
      </c>
      <c r="E22" s="2" t="s">
        <v>18</v>
      </c>
      <c r="F22" s="2" t="s">
        <v>800</v>
      </c>
      <c r="G22" s="2">
        <v>1.2</v>
      </c>
      <c r="H22" s="2" t="s">
        <v>18</v>
      </c>
      <c r="I22" s="212">
        <v>2</v>
      </c>
      <c r="J22" s="13">
        <v>1</v>
      </c>
      <c r="K22" s="8"/>
      <c r="R22" s="14"/>
      <c r="S22" s="14"/>
      <c r="T22" s="14"/>
      <c r="U22" s="14"/>
      <c r="V22" s="14"/>
      <c r="W22" s="14"/>
    </row>
    <row r="23" spans="1:23" ht="15.9" customHeight="1">
      <c r="A23" s="31"/>
      <c r="B23" s="27"/>
      <c r="D23" s="19">
        <f>AUFBAU*G23/1000</f>
        <v>12</v>
      </c>
      <c r="E23" s="2" t="s">
        <v>15</v>
      </c>
      <c r="F23" s="2" t="s">
        <v>222</v>
      </c>
      <c r="G23" s="2">
        <v>120</v>
      </c>
      <c r="H23" s="2" t="s">
        <v>17</v>
      </c>
      <c r="I23" s="212">
        <v>16</v>
      </c>
      <c r="J23" s="13">
        <v>1</v>
      </c>
      <c r="K23" s="8"/>
      <c r="R23" s="14"/>
      <c r="S23" s="14"/>
      <c r="T23" s="14"/>
      <c r="U23" s="14"/>
      <c r="V23" s="14"/>
      <c r="W23" s="14"/>
    </row>
    <row r="24" spans="1:23" ht="15.9" customHeight="1">
      <c r="A24" s="31"/>
      <c r="B24" s="27"/>
      <c r="D24" s="272">
        <f>AUFBAU*G24/1000</f>
        <v>7</v>
      </c>
      <c r="E24" s="2" t="s">
        <v>27</v>
      </c>
      <c r="F24" s="2" t="s">
        <v>811</v>
      </c>
      <c r="G24" s="2">
        <v>70</v>
      </c>
      <c r="H24" s="2" t="s">
        <v>17</v>
      </c>
      <c r="I24" s="212">
        <v>9</v>
      </c>
      <c r="J24" s="13">
        <v>1</v>
      </c>
      <c r="K24" s="8"/>
      <c r="R24" s="14"/>
      <c r="S24" s="14"/>
      <c r="T24" s="14"/>
      <c r="U24" s="14"/>
      <c r="V24" s="14"/>
      <c r="W24" s="14"/>
    </row>
    <row r="25" spans="1:23" ht="15.9" customHeight="1">
      <c r="A25" s="31"/>
      <c r="B25" s="27"/>
      <c r="D25" s="272">
        <f>AUFBAU*G25/1000</f>
        <v>2</v>
      </c>
      <c r="E25" s="2" t="s">
        <v>15</v>
      </c>
      <c r="F25" s="2" t="s">
        <v>34</v>
      </c>
      <c r="G25" s="2">
        <v>20</v>
      </c>
      <c r="H25" s="2" t="s">
        <v>17</v>
      </c>
      <c r="I25" s="212">
        <v>16</v>
      </c>
      <c r="J25" s="13">
        <v>1</v>
      </c>
      <c r="K25" s="8"/>
      <c r="R25" s="14"/>
      <c r="S25" s="14"/>
      <c r="T25" s="14"/>
      <c r="U25" s="14"/>
      <c r="V25" s="14"/>
      <c r="W25" s="14"/>
    </row>
    <row r="26" spans="1:23" ht="15.9" customHeight="1">
      <c r="A26" s="31"/>
      <c r="B26" s="27"/>
      <c r="D26" s="19">
        <f>AUFBAU*G26/1000</f>
        <v>2</v>
      </c>
      <c r="E26" s="2" t="s">
        <v>15</v>
      </c>
      <c r="F26" s="2" t="s">
        <v>35</v>
      </c>
      <c r="G26" s="2">
        <v>20</v>
      </c>
      <c r="H26" s="2" t="s">
        <v>17</v>
      </c>
      <c r="I26" s="212">
        <v>16</v>
      </c>
      <c r="J26" s="13">
        <v>1</v>
      </c>
      <c r="K26" s="8"/>
      <c r="R26" s="14"/>
      <c r="S26" s="14"/>
      <c r="T26" s="14"/>
      <c r="U26" s="14"/>
      <c r="V26" s="14"/>
      <c r="W26" s="14"/>
    </row>
    <row r="27" spans="1:23" ht="15.9" customHeight="1">
      <c r="A27" s="31"/>
      <c r="B27" s="27"/>
      <c r="D27" s="237">
        <f>AUFBAU*G27</f>
        <v>10</v>
      </c>
      <c r="E27" s="2" t="s">
        <v>36</v>
      </c>
      <c r="F27" s="2" t="s">
        <v>779</v>
      </c>
      <c r="G27" s="2">
        <v>0.1</v>
      </c>
      <c r="H27" s="2" t="s">
        <v>36</v>
      </c>
      <c r="I27" s="212">
        <v>3</v>
      </c>
      <c r="J27" s="13">
        <v>1</v>
      </c>
      <c r="K27" s="8"/>
      <c r="R27" s="14"/>
      <c r="S27" s="14"/>
      <c r="T27" s="14"/>
      <c r="U27" s="14"/>
      <c r="V27" s="14"/>
      <c r="W27" s="14"/>
    </row>
    <row r="28" spans="1:23" ht="15.9" customHeight="1">
      <c r="A28" s="31"/>
      <c r="B28" s="27"/>
      <c r="D28" s="237">
        <f>AUFBAU*G28</f>
        <v>10</v>
      </c>
      <c r="E28" s="2" t="s">
        <v>36</v>
      </c>
      <c r="F28" s="2" t="s">
        <v>780</v>
      </c>
      <c r="G28" s="2">
        <v>0.1</v>
      </c>
      <c r="H28" s="2" t="s">
        <v>36</v>
      </c>
      <c r="I28" s="212">
        <v>3</v>
      </c>
      <c r="J28" s="13">
        <v>1</v>
      </c>
      <c r="K28" s="8"/>
      <c r="R28" s="14"/>
      <c r="S28" s="14"/>
      <c r="T28" s="14"/>
      <c r="U28" s="14"/>
      <c r="V28" s="14"/>
      <c r="W28" s="14"/>
    </row>
    <row r="29" spans="1:23" ht="15.9" customHeight="1">
      <c r="A29" s="31"/>
      <c r="B29" s="27"/>
      <c r="D29" s="19">
        <f>AUFBAU*G29/1000</f>
        <v>5</v>
      </c>
      <c r="E29" s="2" t="s">
        <v>15</v>
      </c>
      <c r="F29" s="2" t="s">
        <v>28</v>
      </c>
      <c r="G29" s="2">
        <v>50</v>
      </c>
      <c r="H29" s="2" t="s">
        <v>17</v>
      </c>
      <c r="I29" s="212">
        <v>1</v>
      </c>
      <c r="J29" s="13">
        <v>1</v>
      </c>
      <c r="K29" s="8"/>
      <c r="R29" s="14"/>
      <c r="S29" s="14"/>
      <c r="T29" s="14"/>
      <c r="U29" s="14"/>
      <c r="V29" s="14"/>
      <c r="W29" s="14"/>
    </row>
    <row r="30" spans="1:23" ht="15.9" customHeight="1">
      <c r="A30" s="9"/>
      <c r="I30" s="212">
        <v>99</v>
      </c>
      <c r="J30" s="8">
        <v>1</v>
      </c>
      <c r="K30" s="8"/>
      <c r="R30" s="14"/>
      <c r="S30" s="14"/>
      <c r="T30" s="14"/>
      <c r="U30" s="14"/>
      <c r="V30" s="14"/>
      <c r="W30" s="14"/>
    </row>
    <row r="31" spans="1:23" ht="15.9" customHeight="1">
      <c r="A31" s="9"/>
      <c r="B31" s="38" t="s">
        <v>37</v>
      </c>
      <c r="D31" s="32"/>
      <c r="E31" s="12"/>
      <c r="F31" s="12"/>
      <c r="G31" s="26"/>
      <c r="H31" s="12"/>
      <c r="I31" s="212">
        <v>200</v>
      </c>
      <c r="J31" s="13">
        <v>1</v>
      </c>
      <c r="K31" s="8"/>
      <c r="R31" s="14"/>
      <c r="S31" s="14"/>
      <c r="T31" s="14"/>
      <c r="U31" s="14"/>
      <c r="V31" s="14"/>
      <c r="W31" s="14"/>
    </row>
    <row r="32" spans="1:23" ht="15.9" customHeight="1">
      <c r="I32" s="212">
        <v>-1</v>
      </c>
      <c r="J32" s="13">
        <v>1</v>
      </c>
      <c r="K32" s="8"/>
    </row>
    <row r="33" spans="1:23" ht="45" customHeight="1">
      <c r="A33" s="4" t="s">
        <v>0</v>
      </c>
      <c r="B33" s="4" t="s">
        <v>1</v>
      </c>
      <c r="C33" s="4" t="s">
        <v>2</v>
      </c>
      <c r="D33" s="273" t="s">
        <v>3</v>
      </c>
      <c r="E33" s="4" t="s">
        <v>4</v>
      </c>
      <c r="F33" s="4" t="s">
        <v>5</v>
      </c>
      <c r="G33" s="4" t="s">
        <v>6</v>
      </c>
      <c r="H33" s="4" t="s">
        <v>4</v>
      </c>
      <c r="I33" s="4" t="s">
        <v>7</v>
      </c>
      <c r="J33" s="4" t="s">
        <v>8</v>
      </c>
      <c r="K33" s="4" t="s">
        <v>9</v>
      </c>
    </row>
    <row r="34" spans="1:23" ht="15.9" customHeight="1">
      <c r="A34" s="5">
        <f>AUFBAU_DATUM+1</f>
        <v>42582</v>
      </c>
      <c r="B34" s="250"/>
      <c r="C34" s="39" t="s">
        <v>38</v>
      </c>
      <c r="D34" s="274"/>
      <c r="E34" s="40"/>
      <c r="F34" s="12"/>
      <c r="G34" s="26"/>
      <c r="H34" s="12"/>
      <c r="I34" s="212">
        <v>0</v>
      </c>
      <c r="J34" s="13">
        <v>2</v>
      </c>
      <c r="K34" s="8"/>
      <c r="R34" s="14"/>
      <c r="S34" s="14"/>
      <c r="T34" s="14"/>
      <c r="U34" s="14"/>
      <c r="V34" s="14"/>
      <c r="W34" s="14"/>
    </row>
    <row r="35" spans="1:23" ht="15.9" customHeight="1">
      <c r="A35" s="41"/>
      <c r="D35" s="18"/>
      <c r="E35" s="12"/>
      <c r="F35" s="12"/>
      <c r="G35" s="26"/>
      <c r="H35" s="12"/>
      <c r="I35" s="212">
        <v>95</v>
      </c>
      <c r="J35" s="13">
        <v>2</v>
      </c>
      <c r="K35" s="8"/>
      <c r="R35" s="14"/>
      <c r="S35" s="14"/>
      <c r="T35" s="14"/>
      <c r="U35" s="14"/>
      <c r="V35" s="14"/>
      <c r="W35" s="14"/>
    </row>
    <row r="36" spans="1:23" ht="15.9" customHeight="1">
      <c r="B36" s="42" t="s">
        <v>39</v>
      </c>
      <c r="C36" s="11" t="s">
        <v>40</v>
      </c>
      <c r="D36" s="275"/>
      <c r="F36" s="12"/>
      <c r="G36" s="12"/>
      <c r="H36" s="12"/>
      <c r="I36" s="212">
        <v>96</v>
      </c>
      <c r="J36" s="13">
        <v>2</v>
      </c>
      <c r="K36" s="8"/>
      <c r="R36" s="14"/>
      <c r="S36" s="14"/>
      <c r="T36" s="14"/>
      <c r="U36" s="14"/>
      <c r="V36" s="14"/>
      <c r="W36" s="14"/>
    </row>
    <row r="37" spans="1:23" ht="15.9" customHeight="1">
      <c r="B37" s="43"/>
      <c r="D37" s="18"/>
      <c r="E37" s="12"/>
      <c r="F37" s="12"/>
      <c r="G37" s="12"/>
      <c r="H37" s="12"/>
      <c r="I37" s="212">
        <v>-1</v>
      </c>
      <c r="J37" s="13">
        <v>2</v>
      </c>
      <c r="K37" s="8"/>
      <c r="R37" s="14"/>
      <c r="S37" s="14"/>
      <c r="T37" s="14"/>
      <c r="U37" s="14"/>
      <c r="V37" s="14"/>
      <c r="W37" s="14"/>
    </row>
    <row r="38" spans="1:23" ht="15.9" customHeight="1">
      <c r="D38" s="243">
        <f>AUFBAU*G38</f>
        <v>20</v>
      </c>
      <c r="E38" s="2" t="s">
        <v>41</v>
      </c>
      <c r="F38" s="2" t="s">
        <v>42</v>
      </c>
      <c r="G38" s="25">
        <v>0.2</v>
      </c>
      <c r="H38" s="2" t="s">
        <v>41</v>
      </c>
      <c r="I38" s="212">
        <v>4</v>
      </c>
      <c r="J38" s="13">
        <v>2</v>
      </c>
      <c r="K38" s="8"/>
      <c r="R38" s="14"/>
      <c r="S38" s="14"/>
      <c r="T38" s="14"/>
      <c r="U38" s="14"/>
      <c r="V38" s="14"/>
      <c r="W38" s="14"/>
    </row>
    <row r="39" spans="1:23" ht="15.9" customHeight="1">
      <c r="D39" s="243">
        <f>AUFBAU*G39</f>
        <v>10</v>
      </c>
      <c r="E39" s="2" t="s">
        <v>41</v>
      </c>
      <c r="F39" s="2" t="s">
        <v>43</v>
      </c>
      <c r="G39" s="25">
        <v>0.1</v>
      </c>
      <c r="H39" s="2" t="s">
        <v>41</v>
      </c>
      <c r="I39" s="212">
        <v>4</v>
      </c>
      <c r="J39" s="13">
        <v>2</v>
      </c>
      <c r="K39" s="8"/>
      <c r="R39" s="14"/>
      <c r="S39" s="14"/>
      <c r="T39" s="14"/>
      <c r="U39" s="14"/>
      <c r="V39" s="14"/>
      <c r="W39" s="14"/>
    </row>
    <row r="40" spans="1:23" ht="15.9" customHeight="1">
      <c r="D40" s="19">
        <f>AUFBAU*G40/1000</f>
        <v>3</v>
      </c>
      <c r="E40" s="2" t="s">
        <v>15</v>
      </c>
      <c r="F40" s="2" t="s">
        <v>44</v>
      </c>
      <c r="G40" s="23">
        <v>30</v>
      </c>
      <c r="H40" s="2" t="s">
        <v>17</v>
      </c>
      <c r="I40" s="212">
        <v>108</v>
      </c>
      <c r="J40" s="13">
        <v>2</v>
      </c>
      <c r="K40" s="8"/>
      <c r="R40" s="14"/>
      <c r="S40" s="14"/>
      <c r="T40" s="14"/>
      <c r="U40" s="14"/>
      <c r="V40" s="14"/>
      <c r="W40" s="14"/>
    </row>
    <row r="41" spans="1:23" ht="15.9" customHeight="1">
      <c r="D41" s="237">
        <f>AUFBAU*G41/1000</f>
        <v>15</v>
      </c>
      <c r="E41" s="2" t="s">
        <v>15</v>
      </c>
      <c r="F41" s="2" t="s">
        <v>45</v>
      </c>
      <c r="G41" s="23">
        <v>150</v>
      </c>
      <c r="H41" s="2" t="s">
        <v>17</v>
      </c>
      <c r="I41" s="212">
        <v>3</v>
      </c>
      <c r="J41" s="13">
        <v>1</v>
      </c>
      <c r="K41" s="8">
        <v>2</v>
      </c>
      <c r="R41" s="14"/>
      <c r="S41" s="14"/>
      <c r="T41" s="14"/>
      <c r="U41" s="14"/>
      <c r="V41" s="14"/>
      <c r="W41" s="14"/>
    </row>
    <row r="42" spans="1:23" ht="15.9" customHeight="1">
      <c r="D42" s="19">
        <f>AUFBAU*G42/1000</f>
        <v>2</v>
      </c>
      <c r="E42" s="2" t="s">
        <v>15</v>
      </c>
      <c r="F42" s="2" t="s">
        <v>46</v>
      </c>
      <c r="G42" s="23">
        <v>20</v>
      </c>
      <c r="H42" s="2" t="s">
        <v>17</v>
      </c>
      <c r="I42" s="212">
        <v>16</v>
      </c>
      <c r="J42" s="13">
        <v>2</v>
      </c>
      <c r="K42" s="8"/>
      <c r="M42" s="1"/>
      <c r="N42" s="1"/>
      <c r="O42" s="1"/>
      <c r="P42" s="1"/>
      <c r="Q42" s="1"/>
      <c r="R42" s="27"/>
      <c r="S42" s="20"/>
      <c r="T42" s="22"/>
      <c r="U42" s="22"/>
      <c r="V42" s="14"/>
      <c r="W42" s="14"/>
    </row>
    <row r="43" spans="1:23" ht="15.9" customHeight="1">
      <c r="D43" s="276">
        <f>AUFBAU*G43/1000</f>
        <v>2</v>
      </c>
      <c r="E43" s="2" t="s">
        <v>15</v>
      </c>
      <c r="F43" s="2" t="s">
        <v>603</v>
      </c>
      <c r="G43" s="23">
        <v>20</v>
      </c>
      <c r="H43" s="2" t="s">
        <v>17</v>
      </c>
      <c r="I43" s="212">
        <v>102</v>
      </c>
      <c r="J43" s="13">
        <v>1</v>
      </c>
      <c r="K43" s="8">
        <v>2</v>
      </c>
      <c r="M43" s="1"/>
      <c r="R43" s="14"/>
      <c r="S43" s="20"/>
      <c r="T43" s="22"/>
      <c r="U43" s="22"/>
      <c r="V43" s="14"/>
      <c r="W43" s="14"/>
    </row>
    <row r="44" spans="1:23" ht="15.9" customHeight="1">
      <c r="D44" s="277">
        <f>AUFBAU*G44/1000</f>
        <v>8</v>
      </c>
      <c r="E44" s="2" t="s">
        <v>15</v>
      </c>
      <c r="F44" s="2" t="s">
        <v>28</v>
      </c>
      <c r="G44" s="23">
        <v>80</v>
      </c>
      <c r="H44" s="2" t="s">
        <v>17</v>
      </c>
      <c r="I44" s="212">
        <v>1</v>
      </c>
      <c r="J44" s="13">
        <v>1</v>
      </c>
      <c r="K44" s="8">
        <v>2</v>
      </c>
      <c r="M44" s="1"/>
      <c r="N44" s="23"/>
      <c r="Q44" s="23"/>
      <c r="R44" s="14"/>
      <c r="S44" s="20"/>
      <c r="T44" s="22"/>
      <c r="U44" s="22"/>
      <c r="V44" s="14"/>
      <c r="W44" s="14"/>
    </row>
    <row r="45" spans="1:23" ht="15.9" customHeight="1">
      <c r="I45" s="212">
        <v>95</v>
      </c>
      <c r="J45" s="13">
        <v>2</v>
      </c>
      <c r="K45" s="8"/>
      <c r="M45" s="1"/>
      <c r="N45" s="23"/>
      <c r="Q45" s="23"/>
      <c r="R45" s="14"/>
      <c r="S45" s="20"/>
      <c r="T45" s="22"/>
      <c r="U45" s="22"/>
      <c r="V45" s="14"/>
      <c r="W45" s="14"/>
    </row>
    <row r="46" spans="1:23" ht="15.9" customHeight="1">
      <c r="B46" s="44" t="s">
        <v>23</v>
      </c>
      <c r="C46" s="1" t="s">
        <v>747</v>
      </c>
      <c r="I46" s="212">
        <v>96</v>
      </c>
      <c r="J46" s="212">
        <v>2</v>
      </c>
      <c r="K46" s="212"/>
      <c r="M46" s="1"/>
      <c r="N46" s="23"/>
      <c r="Q46" s="45"/>
      <c r="R46" s="14"/>
      <c r="S46" s="20"/>
      <c r="T46" s="22"/>
      <c r="U46" s="22"/>
      <c r="V46" s="14"/>
      <c r="W46" s="14"/>
    </row>
    <row r="47" spans="1:23" ht="15.9" customHeight="1">
      <c r="A47" s="6"/>
      <c r="B47" s="46"/>
      <c r="I47" s="212">
        <v>-1</v>
      </c>
      <c r="J47" s="212">
        <v>2</v>
      </c>
      <c r="K47" s="212"/>
      <c r="M47" s="1"/>
      <c r="N47" s="23"/>
      <c r="Q47" s="23"/>
      <c r="R47" s="14"/>
      <c r="S47" s="20"/>
      <c r="T47" s="22"/>
      <c r="U47" s="22"/>
      <c r="V47" s="14"/>
      <c r="W47" s="14"/>
    </row>
    <row r="48" spans="1:23" ht="15.9" customHeight="1">
      <c r="A48" s="6"/>
      <c r="B48" s="46"/>
      <c r="D48" s="276">
        <f>AUFBAU*G48/1000</f>
        <v>20</v>
      </c>
      <c r="E48" s="2" t="s">
        <v>15</v>
      </c>
      <c r="F48" s="2" t="s">
        <v>798</v>
      </c>
      <c r="G48" s="2">
        <v>200</v>
      </c>
      <c r="H48" s="2" t="s">
        <v>17</v>
      </c>
      <c r="I48" s="212">
        <v>2</v>
      </c>
      <c r="J48" s="212">
        <v>2</v>
      </c>
      <c r="K48" s="212">
        <v>2</v>
      </c>
      <c r="M48" s="1"/>
      <c r="N48" s="23"/>
      <c r="Q48" s="23"/>
      <c r="R48" s="14"/>
      <c r="S48" s="20"/>
      <c r="T48" s="22"/>
      <c r="U48" s="22"/>
      <c r="V48" s="14"/>
      <c r="W48" s="14"/>
    </row>
    <row r="49" spans="1:23" ht="15.9" customHeight="1">
      <c r="A49" s="58"/>
      <c r="B49" s="46"/>
      <c r="D49" s="19">
        <v>5</v>
      </c>
      <c r="E49" s="2" t="s">
        <v>15</v>
      </c>
      <c r="F49" s="2" t="s">
        <v>751</v>
      </c>
      <c r="I49" s="212">
        <v>16</v>
      </c>
      <c r="J49" s="212">
        <v>2</v>
      </c>
      <c r="K49" s="212"/>
      <c r="M49" s="1"/>
      <c r="N49" s="23"/>
      <c r="Q49" s="23"/>
      <c r="R49" s="14"/>
      <c r="S49" s="20"/>
      <c r="T49" s="22"/>
      <c r="U49" s="22"/>
      <c r="V49" s="14"/>
      <c r="W49" s="14"/>
    </row>
    <row r="50" spans="1:23" ht="15.9" customHeight="1">
      <c r="D50" s="19">
        <f>AUFBAU*G50</f>
        <v>160</v>
      </c>
      <c r="E50" s="2" t="s">
        <v>18</v>
      </c>
      <c r="F50" s="2" t="s">
        <v>19</v>
      </c>
      <c r="G50" s="2">
        <v>1.6</v>
      </c>
      <c r="H50" s="2" t="s">
        <v>18</v>
      </c>
      <c r="I50" s="212">
        <v>1</v>
      </c>
      <c r="J50" s="212">
        <v>2</v>
      </c>
      <c r="K50" s="212"/>
      <c r="R50" s="14"/>
      <c r="S50" s="14"/>
      <c r="T50" s="14"/>
      <c r="U50" s="14"/>
      <c r="V50" s="14"/>
      <c r="W50" s="14"/>
    </row>
    <row r="51" spans="1:23" ht="15.9" customHeight="1">
      <c r="D51" s="272">
        <f>AUFBAU/1000*G51</f>
        <v>5</v>
      </c>
      <c r="E51" s="2" t="s">
        <v>15</v>
      </c>
      <c r="F51" s="2" t="s">
        <v>16</v>
      </c>
      <c r="G51" s="2">
        <v>50</v>
      </c>
      <c r="H51" s="2" t="s">
        <v>17</v>
      </c>
      <c r="I51" s="212">
        <v>9</v>
      </c>
      <c r="J51" s="212">
        <v>2</v>
      </c>
      <c r="K51" s="212"/>
      <c r="R51" s="14"/>
      <c r="S51" s="14"/>
      <c r="T51" s="14"/>
      <c r="U51" s="14"/>
      <c r="V51" s="14"/>
      <c r="W51" s="14"/>
    </row>
    <row r="52" spans="1:23" ht="15.9" customHeight="1">
      <c r="D52" s="32"/>
      <c r="G52" s="23"/>
      <c r="I52" s="212">
        <v>-1</v>
      </c>
      <c r="J52" s="13">
        <v>2</v>
      </c>
      <c r="K52" s="8"/>
      <c r="R52" s="14"/>
      <c r="S52" s="14"/>
      <c r="T52" s="14"/>
      <c r="U52" s="14"/>
      <c r="V52" s="14"/>
      <c r="W52" s="14"/>
    </row>
    <row r="53" spans="1:23" ht="15.9" customHeight="1">
      <c r="A53" s="51"/>
      <c r="B53" s="44" t="s">
        <v>32</v>
      </c>
      <c r="C53" s="11" t="s">
        <v>742</v>
      </c>
      <c r="F53" s="12"/>
      <c r="G53" s="12"/>
      <c r="H53" s="12"/>
      <c r="I53" s="212">
        <v>97</v>
      </c>
      <c r="J53" s="13">
        <v>2</v>
      </c>
      <c r="K53" s="8"/>
      <c r="R53" s="14"/>
      <c r="S53" s="14"/>
      <c r="T53" s="14"/>
      <c r="U53" s="14"/>
      <c r="V53" s="14"/>
      <c r="W53" s="14"/>
    </row>
    <row r="54" spans="1:23" ht="15.9" customHeight="1">
      <c r="A54" s="27"/>
      <c r="B54" s="27"/>
      <c r="D54" s="18"/>
      <c r="E54" s="12"/>
      <c r="F54" s="12"/>
      <c r="G54" s="17"/>
      <c r="H54" s="12"/>
      <c r="I54" s="212">
        <v>-1</v>
      </c>
      <c r="J54" s="13">
        <v>2</v>
      </c>
      <c r="K54" s="8"/>
      <c r="R54" s="14"/>
      <c r="S54" s="14"/>
      <c r="T54" s="14"/>
      <c r="U54" s="14"/>
      <c r="V54" s="14"/>
      <c r="W54" s="14"/>
    </row>
    <row r="55" spans="1:23" ht="15.9" customHeight="1">
      <c r="A55" s="27"/>
      <c r="B55" s="27"/>
      <c r="D55" s="234">
        <f>AUFBAU*G55</f>
        <v>130</v>
      </c>
      <c r="E55" s="12" t="s">
        <v>18</v>
      </c>
      <c r="F55" s="12" t="s">
        <v>700</v>
      </c>
      <c r="G55" s="18">
        <v>1.3</v>
      </c>
      <c r="H55" s="12" t="s">
        <v>18</v>
      </c>
      <c r="I55" s="212">
        <v>2</v>
      </c>
      <c r="J55" s="13">
        <v>2</v>
      </c>
      <c r="K55" s="8">
        <v>2</v>
      </c>
      <c r="R55" s="14"/>
      <c r="S55" s="14"/>
      <c r="T55" s="14"/>
      <c r="U55" s="14"/>
      <c r="V55" s="14"/>
      <c r="W55" s="14"/>
    </row>
    <row r="56" spans="1:23" ht="15.9" customHeight="1">
      <c r="A56" s="27"/>
      <c r="B56" s="27"/>
      <c r="D56" s="32">
        <v>10</v>
      </c>
      <c r="E56" s="12" t="s">
        <v>191</v>
      </c>
      <c r="F56" s="12" t="s">
        <v>673</v>
      </c>
      <c r="G56" s="17">
        <v>1</v>
      </c>
      <c r="H56" s="12" t="s">
        <v>191</v>
      </c>
      <c r="I56" s="212">
        <v>17</v>
      </c>
      <c r="J56" s="13">
        <v>1</v>
      </c>
      <c r="K56" s="8">
        <v>2</v>
      </c>
      <c r="R56" s="14"/>
      <c r="S56" s="14"/>
      <c r="T56" s="14"/>
      <c r="U56" s="14"/>
      <c r="V56" s="14"/>
      <c r="W56" s="14"/>
    </row>
    <row r="57" spans="1:23" ht="15.9" customHeight="1">
      <c r="A57" s="27"/>
      <c r="B57" s="27"/>
      <c r="D57" s="32">
        <f>AUFBAU*G57/1000</f>
        <v>30</v>
      </c>
      <c r="E57" s="12" t="s">
        <v>15</v>
      </c>
      <c r="F57" s="12" t="s">
        <v>48</v>
      </c>
      <c r="G57" s="17">
        <v>300</v>
      </c>
      <c r="H57" s="12" t="s">
        <v>17</v>
      </c>
      <c r="I57" s="212">
        <v>111</v>
      </c>
      <c r="J57" s="13">
        <v>2</v>
      </c>
      <c r="K57" s="8"/>
      <c r="R57" s="14"/>
      <c r="S57" s="14"/>
      <c r="T57" s="14"/>
      <c r="U57" s="14"/>
      <c r="V57" s="14"/>
      <c r="W57" s="14"/>
    </row>
    <row r="58" spans="1:23" ht="15.9" customHeight="1">
      <c r="A58" s="27"/>
      <c r="B58" s="27"/>
      <c r="D58" s="32">
        <f>AUFBAU*G58</f>
        <v>12</v>
      </c>
      <c r="E58" s="12" t="s">
        <v>18</v>
      </c>
      <c r="F58" s="12" t="s">
        <v>50</v>
      </c>
      <c r="G58" s="26">
        <v>0.12</v>
      </c>
      <c r="H58" s="12" t="s">
        <v>18</v>
      </c>
      <c r="I58" s="212">
        <v>16</v>
      </c>
      <c r="J58" s="13">
        <v>2</v>
      </c>
      <c r="K58" s="8"/>
      <c r="M58" s="11"/>
      <c r="P58" s="12"/>
      <c r="Q58" s="12"/>
      <c r="R58" s="29"/>
      <c r="S58" s="49"/>
      <c r="T58" s="22"/>
      <c r="U58" s="22"/>
      <c r="V58" s="14"/>
      <c r="W58" s="14"/>
    </row>
    <row r="59" spans="1:23" ht="15.9" customHeight="1">
      <c r="A59" s="27"/>
      <c r="B59" s="27"/>
      <c r="D59" s="32">
        <f>AUFBAU*G59/1000</f>
        <v>3.5</v>
      </c>
      <c r="E59" s="12" t="s">
        <v>15</v>
      </c>
      <c r="F59" s="12" t="s">
        <v>51</v>
      </c>
      <c r="G59" s="17">
        <v>35</v>
      </c>
      <c r="H59" s="12" t="s">
        <v>17</v>
      </c>
      <c r="I59" s="212">
        <v>16</v>
      </c>
      <c r="J59" s="13">
        <v>2</v>
      </c>
      <c r="K59" s="8"/>
      <c r="M59" s="11"/>
      <c r="P59" s="12"/>
      <c r="Q59" s="12"/>
      <c r="R59" s="29"/>
      <c r="S59" s="49"/>
      <c r="T59" s="22"/>
      <c r="U59" s="22"/>
      <c r="V59" s="14"/>
      <c r="W59" s="14"/>
    </row>
    <row r="60" spans="1:23" ht="15.9" customHeight="1">
      <c r="A60" s="27"/>
      <c r="B60" s="27"/>
      <c r="D60" s="237">
        <f>AUFBAU*G60</f>
        <v>26</v>
      </c>
      <c r="E60" s="12" t="s">
        <v>18</v>
      </c>
      <c r="F60" s="12" t="s">
        <v>72</v>
      </c>
      <c r="G60" s="30">
        <v>0.26</v>
      </c>
      <c r="H60" s="12" t="s">
        <v>18</v>
      </c>
      <c r="I60" s="212">
        <v>16</v>
      </c>
      <c r="J60" s="8">
        <v>2</v>
      </c>
      <c r="K60" s="8"/>
      <c r="M60" s="11"/>
      <c r="P60" s="12"/>
      <c r="Q60" s="12"/>
      <c r="R60" s="29"/>
      <c r="S60" s="49"/>
      <c r="T60" s="22"/>
      <c r="U60" s="22"/>
      <c r="V60" s="14"/>
      <c r="W60" s="14"/>
    </row>
    <row r="61" spans="1:23" ht="15.9" customHeight="1">
      <c r="C61"/>
      <c r="E61"/>
      <c r="G61"/>
      <c r="H61"/>
      <c r="I61" s="212">
        <v>99</v>
      </c>
      <c r="J61" s="13">
        <v>2</v>
      </c>
      <c r="K61" s="8"/>
      <c r="M61" s="1"/>
      <c r="N61" s="23"/>
      <c r="Q61" s="19"/>
      <c r="R61" s="14"/>
      <c r="S61" s="20"/>
      <c r="T61" s="22"/>
      <c r="U61" s="22"/>
      <c r="V61" s="14"/>
      <c r="W61" s="14"/>
    </row>
    <row r="62" spans="1:23" ht="15.9" customHeight="1">
      <c r="B62" s="38" t="s">
        <v>37</v>
      </c>
      <c r="I62" s="212">
        <v>200</v>
      </c>
      <c r="J62" s="8">
        <v>2</v>
      </c>
      <c r="K62" s="8"/>
      <c r="M62" s="1"/>
      <c r="R62" s="14"/>
      <c r="S62" s="20"/>
      <c r="T62" s="22"/>
      <c r="U62" s="22"/>
      <c r="V62" s="14"/>
      <c r="W62" s="14"/>
    </row>
    <row r="63" spans="1:23" ht="15.9" customHeight="1">
      <c r="I63" s="212">
        <v>-1</v>
      </c>
      <c r="J63" s="13">
        <v>2</v>
      </c>
      <c r="K63" s="8"/>
    </row>
    <row r="64" spans="1:23" ht="45" customHeight="1">
      <c r="A64" s="4" t="s">
        <v>0</v>
      </c>
      <c r="B64" s="4" t="s">
        <v>1</v>
      </c>
      <c r="C64" s="4" t="s">
        <v>2</v>
      </c>
      <c r="D64" s="273" t="s">
        <v>3</v>
      </c>
      <c r="E64" s="4" t="s">
        <v>4</v>
      </c>
      <c r="F64" s="4" t="s">
        <v>5</v>
      </c>
      <c r="G64" s="4" t="s">
        <v>6</v>
      </c>
      <c r="H64" s="4" t="s">
        <v>4</v>
      </c>
      <c r="I64" s="4" t="s">
        <v>7</v>
      </c>
      <c r="J64" s="4" t="s">
        <v>8</v>
      </c>
      <c r="K64" s="4" t="s">
        <v>9</v>
      </c>
    </row>
    <row r="65" spans="1:23" ht="15.9" customHeight="1">
      <c r="A65" s="5">
        <f>AUFBAU_DATUM+2</f>
        <v>42583</v>
      </c>
      <c r="B65" s="249"/>
      <c r="C65" s="39" t="s">
        <v>52</v>
      </c>
      <c r="D65" s="278"/>
      <c r="E65" s="12"/>
      <c r="F65" s="12"/>
      <c r="G65" s="12"/>
      <c r="H65" s="12"/>
      <c r="I65" s="212">
        <v>0</v>
      </c>
      <c r="J65" s="13">
        <v>3</v>
      </c>
      <c r="K65" s="8"/>
      <c r="M65" s="1"/>
      <c r="N65" s="23"/>
      <c r="Q65" s="23"/>
      <c r="R65" s="14"/>
      <c r="S65" s="20"/>
      <c r="T65" s="22"/>
      <c r="U65" s="22"/>
      <c r="V65" s="14"/>
      <c r="W65" s="14"/>
    </row>
    <row r="66" spans="1:23" ht="15.9" customHeight="1">
      <c r="D66" s="18"/>
      <c r="E66" s="12"/>
      <c r="F66" s="12"/>
      <c r="G66" s="12"/>
      <c r="H66" s="12"/>
      <c r="I66" s="212">
        <v>95</v>
      </c>
      <c r="J66" s="13">
        <v>3</v>
      </c>
      <c r="K66" s="8"/>
      <c r="M66" s="1"/>
      <c r="N66" s="23"/>
      <c r="Q66" s="23"/>
      <c r="R66" s="14"/>
      <c r="S66" s="20"/>
      <c r="T66" s="22"/>
      <c r="U66" s="22"/>
      <c r="V66" s="14"/>
      <c r="W66" s="14"/>
    </row>
    <row r="67" spans="1:23" ht="15.9" customHeight="1">
      <c r="A67" s="48"/>
      <c r="B67" s="42" t="s">
        <v>39</v>
      </c>
      <c r="C67" s="11" t="s">
        <v>40</v>
      </c>
      <c r="F67" s="12"/>
      <c r="G67" s="12"/>
      <c r="H67" s="12"/>
      <c r="I67" s="212">
        <v>96</v>
      </c>
      <c r="J67" s="13">
        <v>3</v>
      </c>
      <c r="K67" s="8"/>
      <c r="M67" s="1"/>
      <c r="N67" s="23"/>
      <c r="Q67" s="45"/>
      <c r="R67" s="14"/>
      <c r="S67" s="20"/>
      <c r="T67" s="22"/>
      <c r="U67" s="22"/>
      <c r="V67" s="14"/>
      <c r="W67" s="14"/>
    </row>
    <row r="68" spans="1:23" ht="15.9" customHeight="1">
      <c r="D68" s="18"/>
      <c r="E68" s="12"/>
      <c r="F68" s="12"/>
      <c r="G68" s="12"/>
      <c r="H68" s="12"/>
      <c r="I68" s="212">
        <v>-1</v>
      </c>
      <c r="J68" s="13">
        <v>3</v>
      </c>
      <c r="K68" s="8"/>
      <c r="M68" s="1"/>
      <c r="N68" s="23"/>
      <c r="Q68" s="23"/>
      <c r="R68" s="14"/>
      <c r="S68" s="20"/>
      <c r="T68" s="22"/>
      <c r="U68" s="22"/>
      <c r="V68" s="14"/>
      <c r="W68" s="14"/>
    </row>
    <row r="69" spans="1:23" ht="15.9" customHeight="1">
      <c r="D69" s="242">
        <f>AUFBAU*G69</f>
        <v>18.5</v>
      </c>
      <c r="E69" s="12" t="s">
        <v>41</v>
      </c>
      <c r="F69" s="12" t="s">
        <v>42</v>
      </c>
      <c r="G69" s="26">
        <v>0.185</v>
      </c>
      <c r="H69" s="12" t="s">
        <v>41</v>
      </c>
      <c r="I69" s="212">
        <v>4</v>
      </c>
      <c r="J69" s="13">
        <v>3</v>
      </c>
      <c r="K69" s="8"/>
      <c r="M69" s="1"/>
      <c r="N69" s="23"/>
      <c r="Q69" s="25"/>
      <c r="R69" s="14"/>
      <c r="S69" s="20"/>
      <c r="T69" s="22"/>
      <c r="U69" s="22"/>
      <c r="V69" s="14"/>
      <c r="W69" s="14"/>
    </row>
    <row r="70" spans="1:23" ht="15.9" customHeight="1">
      <c r="D70" s="242">
        <f>AUFBAU*G70</f>
        <v>7.5</v>
      </c>
      <c r="E70" s="12" t="s">
        <v>41</v>
      </c>
      <c r="F70" s="12" t="s">
        <v>43</v>
      </c>
      <c r="G70" s="26">
        <v>7.4999999999999997E-2</v>
      </c>
      <c r="H70" s="12" t="s">
        <v>41</v>
      </c>
      <c r="I70" s="212">
        <v>4</v>
      </c>
      <c r="J70" s="13">
        <v>3</v>
      </c>
      <c r="K70" s="8"/>
      <c r="M70" s="1"/>
      <c r="N70" s="23"/>
      <c r="Q70" s="47"/>
      <c r="R70" s="14"/>
      <c r="S70" s="20"/>
      <c r="T70" s="22"/>
      <c r="U70" s="22"/>
      <c r="V70" s="14"/>
      <c r="W70" s="14"/>
    </row>
    <row r="71" spans="1:23" ht="15.9" customHeight="1">
      <c r="D71" s="18">
        <f>AUFBAU/1000*G71</f>
        <v>1.85</v>
      </c>
      <c r="E71" s="12" t="s">
        <v>15</v>
      </c>
      <c r="F71" s="12" t="s">
        <v>44</v>
      </c>
      <c r="G71" s="17">
        <v>18.5</v>
      </c>
      <c r="H71" s="12" t="s">
        <v>17</v>
      </c>
      <c r="I71" s="212">
        <v>108</v>
      </c>
      <c r="J71" s="13">
        <v>3</v>
      </c>
      <c r="K71" s="8"/>
      <c r="R71" s="14"/>
      <c r="S71" s="14"/>
      <c r="T71" s="14"/>
      <c r="U71" s="14"/>
      <c r="V71" s="14"/>
      <c r="W71" s="14"/>
    </row>
    <row r="72" spans="1:23" ht="15.9" customHeight="1">
      <c r="D72" s="279">
        <f>TEILNEHMER/1000*G72</f>
        <v>21.459999999999997</v>
      </c>
      <c r="E72" s="12" t="s">
        <v>15</v>
      </c>
      <c r="F72" s="12" t="s">
        <v>45</v>
      </c>
      <c r="G72" s="17">
        <v>74</v>
      </c>
      <c r="H72" s="12" t="s">
        <v>17</v>
      </c>
      <c r="I72" s="212">
        <v>3</v>
      </c>
      <c r="J72" s="13">
        <v>1</v>
      </c>
      <c r="K72" s="8">
        <v>3</v>
      </c>
      <c r="M72" s="11"/>
      <c r="P72" s="12"/>
      <c r="Q72" s="12"/>
      <c r="R72" s="29"/>
      <c r="S72" s="49"/>
      <c r="T72" s="22"/>
      <c r="U72" s="22"/>
      <c r="V72" s="14"/>
      <c r="W72" s="14"/>
    </row>
    <row r="73" spans="1:23" ht="15.9" customHeight="1">
      <c r="D73" s="18">
        <f>AUFBAU/1000*G73</f>
        <v>1.85</v>
      </c>
      <c r="E73" s="12" t="s">
        <v>15</v>
      </c>
      <c r="F73" s="12" t="s">
        <v>46</v>
      </c>
      <c r="G73" s="17">
        <v>18.5</v>
      </c>
      <c r="H73" s="12" t="s">
        <v>17</v>
      </c>
      <c r="I73" s="212">
        <v>16</v>
      </c>
      <c r="J73" s="13">
        <v>3</v>
      </c>
      <c r="K73" s="8"/>
      <c r="M73" s="1"/>
      <c r="N73" s="12"/>
      <c r="O73" s="12"/>
      <c r="P73" s="12"/>
      <c r="Q73" s="12"/>
      <c r="R73" s="29"/>
      <c r="S73" s="49"/>
      <c r="T73" s="22"/>
      <c r="U73" s="22"/>
      <c r="V73" s="14"/>
      <c r="W73" s="14"/>
    </row>
    <row r="74" spans="1:23" ht="15.9" customHeight="1">
      <c r="D74" s="271">
        <f>AUFBAU/1000*G74</f>
        <v>1.4750000000000001</v>
      </c>
      <c r="E74" s="12" t="s">
        <v>15</v>
      </c>
      <c r="F74" s="12" t="s">
        <v>603</v>
      </c>
      <c r="G74" s="17">
        <v>14.75</v>
      </c>
      <c r="H74" s="12" t="s">
        <v>17</v>
      </c>
      <c r="I74" s="212">
        <v>102</v>
      </c>
      <c r="J74" s="13">
        <v>1</v>
      </c>
      <c r="K74" s="8">
        <v>3</v>
      </c>
      <c r="M74" s="1"/>
      <c r="N74" s="17"/>
      <c r="O74" s="12"/>
      <c r="P74" s="12"/>
      <c r="Q74" s="17"/>
      <c r="R74" s="29"/>
      <c r="S74" s="49"/>
      <c r="T74" s="22"/>
      <c r="U74" s="22"/>
      <c r="V74" s="14"/>
      <c r="W74" s="14"/>
    </row>
    <row r="75" spans="1:23" ht="15.9" customHeight="1">
      <c r="D75" s="231">
        <f>AUFBAU/1000*G75</f>
        <v>4.8000000000000007</v>
      </c>
      <c r="E75" s="12" t="s">
        <v>15</v>
      </c>
      <c r="F75" s="12" t="s">
        <v>28</v>
      </c>
      <c r="G75" s="17">
        <v>48</v>
      </c>
      <c r="H75" s="12" t="s">
        <v>17</v>
      </c>
      <c r="I75" s="212">
        <v>1</v>
      </c>
      <c r="J75" s="13">
        <v>1</v>
      </c>
      <c r="K75" s="50">
        <v>3</v>
      </c>
      <c r="M75" s="1"/>
      <c r="N75" s="17"/>
      <c r="O75" s="12"/>
      <c r="P75" s="12"/>
      <c r="Q75" s="17"/>
      <c r="R75" s="29"/>
      <c r="S75" s="49"/>
      <c r="T75" s="22"/>
      <c r="U75" s="22"/>
      <c r="V75" s="14"/>
      <c r="W75" s="14"/>
    </row>
    <row r="76" spans="1:23" ht="15.9" customHeight="1">
      <c r="D76" s="18"/>
      <c r="E76" s="12"/>
      <c r="F76" s="12"/>
      <c r="G76" s="12"/>
      <c r="H76" s="12"/>
      <c r="I76" s="212">
        <v>-1</v>
      </c>
      <c r="J76" s="13">
        <v>3</v>
      </c>
      <c r="K76" s="50"/>
      <c r="M76" s="1"/>
      <c r="N76" s="17"/>
      <c r="O76" s="12"/>
      <c r="P76" s="12"/>
      <c r="Q76" s="26"/>
      <c r="R76" s="29"/>
      <c r="S76" s="49"/>
      <c r="T76" s="22"/>
      <c r="U76" s="22"/>
      <c r="V76" s="14"/>
      <c r="W76" s="14"/>
    </row>
    <row r="77" spans="1:23" ht="15.9" customHeight="1">
      <c r="A77" s="51"/>
      <c r="B77" s="52" t="s">
        <v>23</v>
      </c>
      <c r="C77" s="1" t="s">
        <v>76</v>
      </c>
      <c r="D77" s="280"/>
      <c r="E77" s="1"/>
      <c r="F77" s="1"/>
      <c r="I77" s="212">
        <v>97</v>
      </c>
      <c r="J77" s="8">
        <v>3</v>
      </c>
      <c r="K77" s="8"/>
      <c r="R77" s="14"/>
      <c r="S77" s="14"/>
      <c r="T77" s="14"/>
      <c r="U77" s="14"/>
      <c r="V77" s="14"/>
      <c r="W77" s="14"/>
    </row>
    <row r="78" spans="1:23" ht="15.9" customHeight="1">
      <c r="I78" s="212">
        <v>-1</v>
      </c>
      <c r="J78" s="13">
        <v>3</v>
      </c>
      <c r="K78" s="8"/>
      <c r="R78" s="14"/>
      <c r="S78" s="14"/>
      <c r="T78" s="14"/>
      <c r="U78" s="14"/>
      <c r="V78" s="14"/>
      <c r="W78" s="14"/>
    </row>
    <row r="79" spans="1:23" ht="15.9" customHeight="1">
      <c r="D79" s="234">
        <f>(TEILNEHMER-FLEISCHLOS)/1000*G79</f>
        <v>16.100000000000001</v>
      </c>
      <c r="E79" s="12" t="s">
        <v>15</v>
      </c>
      <c r="F79" s="12" t="s">
        <v>78</v>
      </c>
      <c r="G79" s="17">
        <v>70</v>
      </c>
      <c r="H79" s="12" t="s">
        <v>17</v>
      </c>
      <c r="I79" s="212">
        <v>2</v>
      </c>
      <c r="J79" s="8">
        <v>3</v>
      </c>
      <c r="K79" s="8"/>
      <c r="R79" s="14"/>
      <c r="S79" s="14"/>
      <c r="T79" s="14"/>
      <c r="U79" s="14"/>
      <c r="V79" s="14"/>
      <c r="W79" s="14"/>
    </row>
    <row r="80" spans="1:23" ht="15.9" customHeight="1">
      <c r="D80" s="18">
        <f>TEILNEHMER/1000*G80</f>
        <v>28.999999999999996</v>
      </c>
      <c r="E80" s="12" t="s">
        <v>15</v>
      </c>
      <c r="F80" s="12" t="s">
        <v>77</v>
      </c>
      <c r="G80" s="17">
        <v>100</v>
      </c>
      <c r="H80" s="12" t="s">
        <v>17</v>
      </c>
      <c r="I80" s="212">
        <v>16</v>
      </c>
      <c r="J80" s="8">
        <v>3</v>
      </c>
      <c r="K80" s="8"/>
      <c r="R80" s="14"/>
      <c r="S80" s="14"/>
      <c r="T80" s="14"/>
      <c r="U80" s="14"/>
      <c r="V80" s="14"/>
      <c r="W80" s="14"/>
    </row>
    <row r="81" spans="1:23" ht="15.9" customHeight="1">
      <c r="D81" s="18">
        <f>TEILNEHMER/1000*G81</f>
        <v>7.2499999999999991</v>
      </c>
      <c r="E81" s="12" t="s">
        <v>15</v>
      </c>
      <c r="F81" s="12" t="s">
        <v>600</v>
      </c>
      <c r="G81" s="17">
        <v>25</v>
      </c>
      <c r="H81" s="12" t="s">
        <v>17</v>
      </c>
      <c r="I81" s="212">
        <v>16</v>
      </c>
      <c r="J81" s="8">
        <v>3</v>
      </c>
      <c r="K81" s="8"/>
      <c r="R81" s="14"/>
      <c r="S81" s="14"/>
      <c r="T81" s="14"/>
      <c r="U81" s="14"/>
      <c r="V81" s="14"/>
      <c r="W81" s="14"/>
    </row>
    <row r="82" spans="1:23" ht="15.9" customHeight="1">
      <c r="D82" s="18">
        <f>TEILNEHMER*G82</f>
        <v>14.5</v>
      </c>
      <c r="E82" s="12" t="s">
        <v>18</v>
      </c>
      <c r="F82" s="12" t="s">
        <v>82</v>
      </c>
      <c r="G82" s="26">
        <v>0.05</v>
      </c>
      <c r="H82" s="12" t="s">
        <v>18</v>
      </c>
      <c r="I82" s="212">
        <v>16</v>
      </c>
      <c r="J82" s="8">
        <v>3</v>
      </c>
      <c r="K82" s="8"/>
      <c r="R82" s="14"/>
      <c r="S82" s="14"/>
      <c r="T82" s="14"/>
      <c r="U82" s="14"/>
      <c r="V82" s="14"/>
      <c r="W82" s="14"/>
    </row>
    <row r="83" spans="1:23" ht="15.9" customHeight="1">
      <c r="D83" s="18">
        <f>TEILNEHMER*G83</f>
        <v>1.595</v>
      </c>
      <c r="E83" s="12" t="s">
        <v>83</v>
      </c>
      <c r="F83" s="12" t="s">
        <v>84</v>
      </c>
      <c r="G83" s="53">
        <v>5.4999999999999997E-3</v>
      </c>
      <c r="H83" s="12" t="s">
        <v>83</v>
      </c>
      <c r="I83" s="212">
        <v>105</v>
      </c>
      <c r="J83" s="8">
        <v>3</v>
      </c>
      <c r="K83" s="8"/>
      <c r="R83" s="14"/>
      <c r="S83" s="14"/>
      <c r="T83" s="14"/>
      <c r="U83" s="14"/>
      <c r="V83" s="14"/>
      <c r="W83" s="14"/>
    </row>
    <row r="84" spans="1:23" ht="15.9" customHeight="1">
      <c r="D84" s="18">
        <f>TEILNEHMER*G84</f>
        <v>1.0874999999999999</v>
      </c>
      <c r="E84" s="12" t="s">
        <v>29</v>
      </c>
      <c r="F84" s="12" t="s">
        <v>85</v>
      </c>
      <c r="G84" s="53">
        <v>3.7499999999999999E-3</v>
      </c>
      <c r="H84" s="12" t="s">
        <v>29</v>
      </c>
      <c r="I84" s="212">
        <v>17</v>
      </c>
      <c r="J84" s="8">
        <v>3</v>
      </c>
      <c r="K84" s="8"/>
      <c r="R84" s="14"/>
      <c r="S84" s="14"/>
      <c r="T84" s="14"/>
      <c r="U84" s="14"/>
      <c r="V84" s="14"/>
      <c r="W84" s="14"/>
    </row>
    <row r="85" spans="1:23" ht="15.9" customHeight="1">
      <c r="D85" s="18">
        <f>TEILNEHMER*G85</f>
        <v>1.595</v>
      </c>
      <c r="E85" s="12" t="s">
        <v>29</v>
      </c>
      <c r="F85" s="12" t="s">
        <v>86</v>
      </c>
      <c r="G85" s="53">
        <v>5.4999999999999997E-3</v>
      </c>
      <c r="H85" s="12" t="s">
        <v>29</v>
      </c>
      <c r="I85" s="212">
        <v>17</v>
      </c>
      <c r="J85" s="8">
        <v>3</v>
      </c>
      <c r="K85" s="8"/>
      <c r="R85" s="14"/>
      <c r="S85" s="14"/>
      <c r="T85" s="14"/>
      <c r="U85" s="14"/>
      <c r="V85" s="14"/>
      <c r="W85" s="14"/>
    </row>
    <row r="86" spans="1:23" ht="15.9" customHeight="1">
      <c r="D86" s="18">
        <f>TEILNEHMER*G86</f>
        <v>580</v>
      </c>
      <c r="E86" s="2" t="s">
        <v>17</v>
      </c>
      <c r="F86" s="2" t="s">
        <v>87</v>
      </c>
      <c r="G86" s="23">
        <v>2</v>
      </c>
      <c r="H86" s="2" t="s">
        <v>17</v>
      </c>
      <c r="I86" s="212">
        <v>106</v>
      </c>
      <c r="J86" s="8">
        <v>3</v>
      </c>
      <c r="K86" s="8"/>
      <c r="R86" s="14"/>
      <c r="S86" s="14"/>
      <c r="T86" s="14"/>
      <c r="U86" s="14"/>
      <c r="V86" s="14"/>
      <c r="W86" s="14"/>
    </row>
    <row r="87" spans="1:23" ht="15.9" customHeight="1">
      <c r="D87" s="18">
        <f>TEILNEHMER/1000*G87</f>
        <v>31.9</v>
      </c>
      <c r="E87" s="12" t="s">
        <v>15</v>
      </c>
      <c r="F87" s="12" t="s">
        <v>79</v>
      </c>
      <c r="G87" s="17">
        <v>110</v>
      </c>
      <c r="H87" s="12" t="s">
        <v>17</v>
      </c>
      <c r="I87" s="212">
        <v>16</v>
      </c>
      <c r="J87" s="8">
        <v>3</v>
      </c>
      <c r="K87" s="8"/>
      <c r="R87" s="14"/>
      <c r="S87" s="14"/>
      <c r="T87" s="14"/>
      <c r="U87" s="14"/>
      <c r="V87" s="14"/>
      <c r="W87" s="14"/>
    </row>
    <row r="88" spans="1:23" ht="15.9" customHeight="1">
      <c r="D88" s="18">
        <f>TEILNEHMER/1000*G88</f>
        <v>8.5549999999999997</v>
      </c>
      <c r="E88" s="12" t="s">
        <v>15</v>
      </c>
      <c r="F88" s="12" t="s">
        <v>80</v>
      </c>
      <c r="G88" s="17">
        <v>29.5</v>
      </c>
      <c r="H88" s="12" t="s">
        <v>17</v>
      </c>
      <c r="I88" s="212">
        <v>16</v>
      </c>
      <c r="J88" s="8">
        <v>3</v>
      </c>
      <c r="K88" s="8"/>
      <c r="R88" s="14"/>
      <c r="S88" s="14"/>
      <c r="T88" s="14"/>
      <c r="U88" s="14"/>
      <c r="V88" s="14"/>
      <c r="W88" s="14"/>
    </row>
    <row r="89" spans="1:23" ht="15.9" customHeight="1">
      <c r="D89" s="279">
        <f>TEILNEHMER*G89</f>
        <v>47.85</v>
      </c>
      <c r="E89" s="12" t="s">
        <v>18</v>
      </c>
      <c r="F89" s="12" t="s">
        <v>81</v>
      </c>
      <c r="G89" s="26">
        <v>0.16500000000000001</v>
      </c>
      <c r="H89" s="12" t="s">
        <v>18</v>
      </c>
      <c r="I89" s="212">
        <v>3</v>
      </c>
      <c r="J89" s="8">
        <v>3</v>
      </c>
      <c r="K89" s="8"/>
      <c r="R89" s="14"/>
      <c r="S89" s="14"/>
      <c r="T89" s="14"/>
      <c r="U89" s="14"/>
      <c r="V89" s="14"/>
      <c r="W89" s="14"/>
    </row>
    <row r="90" spans="1:23" ht="15.9" customHeight="1">
      <c r="D90" s="18">
        <f>TEILNEHMER*G90</f>
        <v>290</v>
      </c>
      <c r="E90" s="2" t="s">
        <v>17</v>
      </c>
      <c r="F90" s="2" t="s">
        <v>88</v>
      </c>
      <c r="G90" s="23">
        <v>1</v>
      </c>
      <c r="H90" s="2" t="s">
        <v>17</v>
      </c>
      <c r="I90" s="212">
        <v>106</v>
      </c>
      <c r="J90" s="8">
        <v>3</v>
      </c>
      <c r="K90" s="8"/>
      <c r="L90" s="11"/>
      <c r="R90" s="14"/>
      <c r="S90" s="14"/>
      <c r="T90" s="14"/>
      <c r="U90" s="14"/>
      <c r="V90" s="14"/>
      <c r="W90" s="14"/>
    </row>
    <row r="91" spans="1:23" ht="15.9" customHeight="1">
      <c r="A91" s="27"/>
      <c r="B91" s="27"/>
      <c r="G91" s="25"/>
      <c r="I91" s="212">
        <v>-1</v>
      </c>
      <c r="J91" s="13">
        <v>3</v>
      </c>
      <c r="K91" s="8"/>
      <c r="M91" s="11"/>
      <c r="P91" s="12"/>
      <c r="Q91" s="12"/>
      <c r="R91" s="29"/>
      <c r="S91" s="49"/>
      <c r="T91" s="22"/>
      <c r="U91" s="22"/>
      <c r="V91" s="14"/>
      <c r="W91" s="14"/>
    </row>
    <row r="92" spans="1:23" ht="15.9" customHeight="1">
      <c r="A92" s="41"/>
      <c r="B92" s="44" t="s">
        <v>32</v>
      </c>
      <c r="C92" s="1" t="s">
        <v>55</v>
      </c>
      <c r="D92" s="280"/>
      <c r="E92" s="1"/>
      <c r="F92" s="1"/>
      <c r="G92" s="1"/>
      <c r="H92" s="1"/>
      <c r="I92" s="212">
        <v>98</v>
      </c>
      <c r="J92" s="8">
        <v>3</v>
      </c>
      <c r="K92" s="8"/>
      <c r="R92" s="14"/>
      <c r="S92" s="14"/>
      <c r="T92" s="14"/>
      <c r="U92" s="14"/>
      <c r="V92" s="14"/>
      <c r="W92" s="14"/>
    </row>
    <row r="93" spans="1:23" ht="15.9" customHeight="1">
      <c r="I93" s="212">
        <v>-1</v>
      </c>
      <c r="J93" s="13">
        <v>3</v>
      </c>
      <c r="K93" s="8"/>
      <c r="R93" s="14"/>
      <c r="S93" s="14"/>
      <c r="T93" s="14"/>
      <c r="U93" s="14"/>
      <c r="V93" s="14"/>
      <c r="W93" s="14"/>
    </row>
    <row r="94" spans="1:23" ht="15.9" customHeight="1">
      <c r="D94" s="277">
        <f>TEILNEHMER/1000*G94</f>
        <v>13.919999999999998</v>
      </c>
      <c r="E94" s="2" t="s">
        <v>15</v>
      </c>
      <c r="F94" s="2" t="s">
        <v>28</v>
      </c>
      <c r="G94" s="23">
        <v>48</v>
      </c>
      <c r="H94" s="2" t="s">
        <v>17</v>
      </c>
      <c r="I94" s="212">
        <v>1</v>
      </c>
      <c r="J94" s="8">
        <v>3</v>
      </c>
      <c r="K94" s="8"/>
      <c r="R94" s="14"/>
      <c r="S94" s="14"/>
      <c r="T94" s="14"/>
      <c r="U94" s="14"/>
      <c r="V94" s="14"/>
      <c r="W94" s="14"/>
    </row>
    <row r="95" spans="1:23" ht="15.9" customHeight="1">
      <c r="D95" s="235">
        <f>TEILNEHMER/1000*G95</f>
        <v>4.2774999999999999</v>
      </c>
      <c r="E95" s="2" t="s">
        <v>15</v>
      </c>
      <c r="F95" s="2" t="s">
        <v>603</v>
      </c>
      <c r="G95" s="17">
        <v>14.75</v>
      </c>
      <c r="H95" s="2" t="s">
        <v>17</v>
      </c>
      <c r="I95" s="212">
        <v>2</v>
      </c>
      <c r="J95" s="8">
        <v>3</v>
      </c>
      <c r="K95" s="8"/>
      <c r="R95" s="14"/>
      <c r="S95" s="14"/>
      <c r="T95" s="14"/>
      <c r="U95" s="14"/>
      <c r="V95" s="14"/>
      <c r="W95" s="14"/>
    </row>
    <row r="96" spans="1:23" ht="15.9" customHeight="1">
      <c r="D96" s="19">
        <f>TEILNEHMER/1000*G96</f>
        <v>8.6999999999999993</v>
      </c>
      <c r="E96" s="2" t="s">
        <v>15</v>
      </c>
      <c r="F96" s="2" t="s">
        <v>602</v>
      </c>
      <c r="G96" s="23">
        <v>30</v>
      </c>
      <c r="H96" s="2" t="s">
        <v>17</v>
      </c>
      <c r="I96" s="212">
        <v>3</v>
      </c>
      <c r="J96" s="8">
        <v>3</v>
      </c>
      <c r="K96" s="8"/>
      <c r="R96" s="14"/>
      <c r="S96" s="14"/>
      <c r="T96" s="14"/>
      <c r="U96" s="14"/>
      <c r="V96" s="14"/>
      <c r="W96" s="14"/>
    </row>
    <row r="97" spans="1:23" ht="15.9" customHeight="1">
      <c r="D97" s="19">
        <f>TEILNEHMER/1000*G97</f>
        <v>4.2629999999999999</v>
      </c>
      <c r="E97" s="2" t="s">
        <v>15</v>
      </c>
      <c r="F97" s="2" t="s">
        <v>56</v>
      </c>
      <c r="G97" s="23">
        <v>14.7</v>
      </c>
      <c r="H97" s="2" t="s">
        <v>17</v>
      </c>
      <c r="I97" s="212">
        <v>16</v>
      </c>
      <c r="J97" s="8">
        <v>3</v>
      </c>
      <c r="K97" s="8"/>
      <c r="R97" s="14"/>
      <c r="S97" s="14"/>
      <c r="T97" s="14"/>
      <c r="U97" s="14"/>
      <c r="V97" s="14"/>
      <c r="W97" s="14"/>
    </row>
    <row r="98" spans="1:23" ht="15.9" customHeight="1">
      <c r="D98" s="243">
        <f>D97*13</f>
        <v>55.418999999999997</v>
      </c>
      <c r="E98" s="2" t="s">
        <v>41</v>
      </c>
      <c r="F98" s="2" t="s">
        <v>57</v>
      </c>
      <c r="G98" s="25"/>
      <c r="I98" s="212">
        <v>4</v>
      </c>
      <c r="J98" s="8">
        <v>3</v>
      </c>
      <c r="K98" s="8"/>
      <c r="R98" s="14"/>
      <c r="S98" s="14"/>
      <c r="T98" s="14"/>
      <c r="U98" s="14"/>
      <c r="V98" s="14"/>
      <c r="W98" s="14"/>
    </row>
    <row r="99" spans="1:23" ht="15.9" customHeight="1">
      <c r="D99" s="19">
        <v>4</v>
      </c>
      <c r="E99" s="2" t="s">
        <v>41</v>
      </c>
      <c r="F99" s="2" t="s">
        <v>58</v>
      </c>
      <c r="G99" s="25"/>
      <c r="I99" s="212">
        <v>16</v>
      </c>
      <c r="J99" s="8">
        <v>3</v>
      </c>
      <c r="K99" s="8"/>
      <c r="R99" s="14"/>
      <c r="S99" s="14"/>
      <c r="T99" s="14"/>
      <c r="U99" s="14"/>
      <c r="V99" s="14"/>
      <c r="W99" s="14"/>
    </row>
    <row r="100" spans="1:23" ht="15.9" customHeight="1">
      <c r="D100" s="18"/>
      <c r="E100" s="12"/>
      <c r="F100" s="12"/>
      <c r="G100" s="53"/>
      <c r="H100" s="12"/>
      <c r="I100" s="212">
        <v>99</v>
      </c>
      <c r="J100" s="8">
        <v>3</v>
      </c>
      <c r="K100" s="8"/>
      <c r="R100" s="14"/>
      <c r="S100" s="14"/>
      <c r="T100" s="14"/>
      <c r="U100" s="14"/>
      <c r="V100" s="14"/>
      <c r="W100" s="14"/>
    </row>
    <row r="101" spans="1:23" ht="15.9" customHeight="1">
      <c r="B101" s="38" t="s">
        <v>37</v>
      </c>
      <c r="C101" s="41"/>
      <c r="H101" s="12"/>
      <c r="I101" s="212">
        <v>200</v>
      </c>
      <c r="J101" s="8">
        <v>3</v>
      </c>
      <c r="K101" s="8"/>
      <c r="R101" s="14"/>
      <c r="S101" s="14"/>
      <c r="T101" s="14"/>
      <c r="U101" s="14"/>
      <c r="V101" s="14"/>
      <c r="W101" s="14"/>
    </row>
    <row r="102" spans="1:23" ht="15.9" customHeight="1">
      <c r="I102" s="212">
        <v>-1</v>
      </c>
      <c r="J102" s="13">
        <v>3</v>
      </c>
      <c r="K102" s="50"/>
    </row>
    <row r="103" spans="1:23" ht="45" customHeight="1">
      <c r="A103" s="4" t="s">
        <v>0</v>
      </c>
      <c r="B103" s="4" t="s">
        <v>1</v>
      </c>
      <c r="C103" s="4" t="s">
        <v>2</v>
      </c>
      <c r="D103" s="273" t="s">
        <v>3</v>
      </c>
      <c r="E103" s="4" t="s">
        <v>4</v>
      </c>
      <c r="F103" s="4" t="s">
        <v>5</v>
      </c>
      <c r="G103" s="4" t="s">
        <v>6</v>
      </c>
      <c r="H103" s="4" t="s">
        <v>4</v>
      </c>
      <c r="I103" s="4" t="s">
        <v>7</v>
      </c>
      <c r="J103" s="4" t="s">
        <v>8</v>
      </c>
      <c r="K103" s="4" t="s">
        <v>9</v>
      </c>
    </row>
    <row r="104" spans="1:23" ht="15.9" customHeight="1">
      <c r="A104" s="5">
        <f>AUFBAU_DATUM+3</f>
        <v>42584</v>
      </c>
      <c r="B104" s="249"/>
      <c r="C104" s="39" t="s">
        <v>59</v>
      </c>
      <c r="D104" s="278"/>
      <c r="E104" s="12"/>
      <c r="F104" s="12"/>
      <c r="G104" s="53"/>
      <c r="H104" s="12"/>
      <c r="I104" s="212">
        <v>0</v>
      </c>
      <c r="J104" s="13">
        <v>4</v>
      </c>
      <c r="K104" s="8"/>
      <c r="R104" s="14"/>
      <c r="S104" s="14"/>
      <c r="T104" s="14"/>
      <c r="U104" s="14"/>
      <c r="V104" s="14"/>
      <c r="W104" s="14"/>
    </row>
    <row r="105" spans="1:23" ht="15.9" customHeight="1">
      <c r="D105" s="18"/>
      <c r="E105" s="12"/>
      <c r="F105" s="12"/>
      <c r="G105" s="12"/>
      <c r="H105" s="12"/>
      <c r="I105" s="212">
        <v>95</v>
      </c>
      <c r="J105" s="13">
        <v>4</v>
      </c>
      <c r="K105" s="8"/>
      <c r="R105" s="14"/>
      <c r="S105" s="14"/>
      <c r="T105" s="14"/>
      <c r="U105" s="14"/>
      <c r="V105" s="14"/>
      <c r="W105" s="14"/>
    </row>
    <row r="106" spans="1:23" ht="15.9" customHeight="1">
      <c r="A106" s="48"/>
      <c r="B106" s="42" t="s">
        <v>39</v>
      </c>
      <c r="C106" s="11" t="s">
        <v>40</v>
      </c>
      <c r="F106" s="12"/>
      <c r="G106" s="12"/>
      <c r="H106" s="12"/>
      <c r="I106" s="212">
        <v>96</v>
      </c>
      <c r="J106" s="8">
        <v>4</v>
      </c>
      <c r="K106" s="8"/>
      <c r="U106" s="14"/>
      <c r="V106" s="14"/>
      <c r="W106" s="14"/>
    </row>
    <row r="107" spans="1:23" ht="15.9" customHeight="1">
      <c r="D107" s="18"/>
      <c r="E107" s="12"/>
      <c r="F107" s="12"/>
      <c r="G107" s="12"/>
      <c r="H107" s="12"/>
      <c r="I107" s="212">
        <v>-1</v>
      </c>
      <c r="J107" s="8">
        <v>4</v>
      </c>
      <c r="K107" s="8"/>
      <c r="U107" s="14"/>
      <c r="V107" s="14"/>
      <c r="W107" s="14"/>
    </row>
    <row r="108" spans="1:23" ht="15.9" customHeight="1">
      <c r="D108" s="242">
        <f>TEILNEHMER*G108</f>
        <v>53.65</v>
      </c>
      <c r="E108" s="12" t="s">
        <v>41</v>
      </c>
      <c r="F108" s="12" t="s">
        <v>42</v>
      </c>
      <c r="G108" s="26">
        <v>0.185</v>
      </c>
      <c r="H108" s="12" t="s">
        <v>41</v>
      </c>
      <c r="I108" s="212">
        <v>4</v>
      </c>
      <c r="J108" s="8">
        <v>4</v>
      </c>
      <c r="K108" s="8"/>
      <c r="U108" s="14"/>
      <c r="V108" s="14"/>
      <c r="W108" s="14"/>
    </row>
    <row r="109" spans="1:23" ht="15.9" customHeight="1">
      <c r="D109" s="242">
        <f>TEILNEHMER*G109</f>
        <v>21.75</v>
      </c>
      <c r="E109" s="12" t="s">
        <v>41</v>
      </c>
      <c r="F109" s="12" t="s">
        <v>43</v>
      </c>
      <c r="G109" s="26">
        <v>7.4999999999999997E-2</v>
      </c>
      <c r="H109" s="12" t="s">
        <v>41</v>
      </c>
      <c r="I109" s="212">
        <v>4</v>
      </c>
      <c r="J109" s="8">
        <v>4</v>
      </c>
      <c r="K109" s="8"/>
      <c r="U109" s="14"/>
      <c r="V109" s="14"/>
      <c r="W109" s="14"/>
    </row>
    <row r="110" spans="1:23" ht="15.9" customHeight="1">
      <c r="D110" s="18">
        <f>TEILNEHMER/1000*G110</f>
        <v>5.3649999999999993</v>
      </c>
      <c r="E110" s="12" t="s">
        <v>15</v>
      </c>
      <c r="F110" s="12" t="s">
        <v>44</v>
      </c>
      <c r="G110" s="17">
        <v>18.5</v>
      </c>
      <c r="H110" s="12" t="s">
        <v>17</v>
      </c>
      <c r="I110" s="212">
        <v>108</v>
      </c>
      <c r="J110" s="8">
        <v>4</v>
      </c>
      <c r="K110" s="8"/>
      <c r="U110" s="14"/>
      <c r="V110" s="14"/>
      <c r="W110" s="14"/>
    </row>
    <row r="111" spans="1:23" ht="15.9" customHeight="1">
      <c r="D111" s="279">
        <f>TEILNEHMER/1000*G111</f>
        <v>21.459999999999997</v>
      </c>
      <c r="E111" s="12" t="s">
        <v>15</v>
      </c>
      <c r="F111" s="12" t="s">
        <v>45</v>
      </c>
      <c r="G111" s="17">
        <v>74</v>
      </c>
      <c r="H111" s="12" t="s">
        <v>17</v>
      </c>
      <c r="I111" s="212">
        <v>3</v>
      </c>
      <c r="J111" s="8">
        <v>3</v>
      </c>
      <c r="K111" s="8">
        <v>4</v>
      </c>
      <c r="U111" s="14"/>
      <c r="V111" s="14"/>
      <c r="W111" s="14"/>
    </row>
    <row r="112" spans="1:23" ht="15.9" customHeight="1">
      <c r="D112" s="18">
        <f>TEILNEHMER/1000*G112</f>
        <v>5.3649999999999993</v>
      </c>
      <c r="E112" s="12" t="s">
        <v>15</v>
      </c>
      <c r="F112" s="12" t="s">
        <v>46</v>
      </c>
      <c r="G112" s="17">
        <v>18.5</v>
      </c>
      <c r="H112" s="12" t="s">
        <v>17</v>
      </c>
      <c r="I112" s="212">
        <v>16</v>
      </c>
      <c r="J112" s="8">
        <v>4</v>
      </c>
      <c r="K112" s="8"/>
      <c r="U112" s="14"/>
      <c r="V112" s="14"/>
      <c r="W112" s="14"/>
    </row>
    <row r="113" spans="1:23" ht="15.9" customHeight="1">
      <c r="D113" s="234">
        <f>TEILNEHMER/1000*G113</f>
        <v>4.2774999999999999</v>
      </c>
      <c r="E113" s="12" t="s">
        <v>15</v>
      </c>
      <c r="F113" s="12" t="s">
        <v>603</v>
      </c>
      <c r="G113" s="17">
        <v>14.75</v>
      </c>
      <c r="H113" s="12" t="s">
        <v>17</v>
      </c>
      <c r="I113" s="212">
        <v>2</v>
      </c>
      <c r="J113" s="8">
        <v>3</v>
      </c>
      <c r="K113" s="8">
        <v>4</v>
      </c>
      <c r="R113" s="14"/>
      <c r="S113" s="14"/>
      <c r="T113" s="14"/>
      <c r="U113" s="14"/>
      <c r="V113" s="14"/>
      <c r="W113" s="14"/>
    </row>
    <row r="114" spans="1:23" ht="15.9" customHeight="1">
      <c r="D114" s="231">
        <f>TEILNEHMER/1000*G114</f>
        <v>3.4799999999999995</v>
      </c>
      <c r="E114" s="12" t="s">
        <v>15</v>
      </c>
      <c r="F114" s="12" t="s">
        <v>755</v>
      </c>
      <c r="G114" s="17">
        <v>12</v>
      </c>
      <c r="H114" s="12" t="s">
        <v>17</v>
      </c>
      <c r="I114" s="212">
        <v>1</v>
      </c>
      <c r="J114" s="13">
        <v>3</v>
      </c>
      <c r="K114" s="8">
        <v>4</v>
      </c>
      <c r="W114" s="14"/>
    </row>
    <row r="115" spans="1:23" ht="15.9" customHeight="1">
      <c r="D115" s="231">
        <f>TEILNEHMER*G115/1000</f>
        <v>21.489000000000001</v>
      </c>
      <c r="E115" s="12" t="s">
        <v>15</v>
      </c>
      <c r="F115" s="12" t="s">
        <v>108</v>
      </c>
      <c r="G115" s="17">
        <v>74.099999999999994</v>
      </c>
      <c r="H115" s="12" t="s">
        <v>17</v>
      </c>
      <c r="I115" s="212">
        <v>1</v>
      </c>
      <c r="J115" s="8">
        <v>4</v>
      </c>
      <c r="K115" s="8"/>
      <c r="R115" s="14"/>
      <c r="S115" s="14"/>
      <c r="T115" s="14"/>
      <c r="U115" s="14"/>
      <c r="V115" s="14"/>
      <c r="W115" s="14"/>
    </row>
    <row r="116" spans="1:23" ht="15.9" customHeight="1">
      <c r="D116" s="18"/>
      <c r="E116" s="12"/>
      <c r="F116" s="12"/>
      <c r="G116" s="17"/>
      <c r="H116" s="12"/>
      <c r="I116" s="212">
        <v>-1</v>
      </c>
      <c r="J116" s="8">
        <v>4</v>
      </c>
      <c r="K116" s="8"/>
      <c r="R116" s="14"/>
      <c r="S116" s="14"/>
      <c r="T116" s="14"/>
      <c r="U116" s="14"/>
      <c r="V116" s="14"/>
      <c r="W116" s="14"/>
    </row>
    <row r="117" spans="1:23" ht="15.9" customHeight="1">
      <c r="A117" s="48"/>
      <c r="B117" s="52" t="s">
        <v>23</v>
      </c>
      <c r="C117" s="11" t="s">
        <v>746</v>
      </c>
      <c r="F117" s="12"/>
      <c r="G117" s="12"/>
      <c r="H117" s="12"/>
      <c r="I117" s="212">
        <v>97</v>
      </c>
      <c r="J117" s="8">
        <v>4</v>
      </c>
      <c r="K117" s="8"/>
      <c r="R117" s="14"/>
      <c r="S117" s="14"/>
      <c r="T117" s="14"/>
      <c r="U117" s="14"/>
      <c r="V117" s="14"/>
      <c r="W117" s="14"/>
    </row>
    <row r="118" spans="1:23" ht="15.9" customHeight="1">
      <c r="D118" s="18"/>
      <c r="E118" s="12"/>
      <c r="F118" s="12"/>
      <c r="G118" s="12"/>
      <c r="H118" s="12"/>
      <c r="I118" s="212">
        <v>-1</v>
      </c>
      <c r="J118" s="8">
        <v>4</v>
      </c>
      <c r="K118" s="8"/>
      <c r="R118" s="14"/>
      <c r="S118" s="14"/>
      <c r="T118" s="14"/>
      <c r="U118" s="14"/>
      <c r="V118" s="14"/>
      <c r="W118" s="14"/>
    </row>
    <row r="119" spans="1:23" ht="15.9" customHeight="1">
      <c r="D119" s="234">
        <f>(TEILNEHMER-FLEISCHLOS)*G119/1000</f>
        <v>18.399999999999999</v>
      </c>
      <c r="E119" s="12" t="s">
        <v>15</v>
      </c>
      <c r="F119" s="12" t="s">
        <v>782</v>
      </c>
      <c r="G119" s="17">
        <v>80</v>
      </c>
      <c r="H119" s="12" t="s">
        <v>17</v>
      </c>
      <c r="I119" s="212">
        <v>2</v>
      </c>
      <c r="J119" s="8">
        <v>4</v>
      </c>
      <c r="K119" s="8"/>
    </row>
    <row r="120" spans="1:23" ht="15.9" customHeight="1">
      <c r="D120" s="234">
        <f>(TEILNEHMER-FLEISCHLOS)*G120/1000</f>
        <v>5.75</v>
      </c>
      <c r="E120" s="12" t="s">
        <v>15</v>
      </c>
      <c r="F120" s="12" t="s">
        <v>787</v>
      </c>
      <c r="G120" s="17">
        <v>25</v>
      </c>
      <c r="H120" s="12" t="s">
        <v>17</v>
      </c>
      <c r="I120" s="212">
        <v>2</v>
      </c>
      <c r="J120" s="8">
        <v>4</v>
      </c>
      <c r="K120" s="8"/>
    </row>
    <row r="121" spans="1:23" ht="15.9" customHeight="1">
      <c r="D121" s="18">
        <f>TEILNEHMER*G121/1000</f>
        <v>14.5</v>
      </c>
      <c r="E121" s="12" t="s">
        <v>15</v>
      </c>
      <c r="F121" s="12" t="s">
        <v>304</v>
      </c>
      <c r="G121" s="17">
        <v>50</v>
      </c>
      <c r="H121" s="12" t="s">
        <v>17</v>
      </c>
      <c r="I121" s="212">
        <v>16</v>
      </c>
      <c r="J121" s="8">
        <v>3</v>
      </c>
      <c r="K121" s="8"/>
    </row>
    <row r="122" spans="1:23" ht="15.9" customHeight="1">
      <c r="D122" s="18">
        <f>TEILNEHMER*G122/1000</f>
        <v>31.9</v>
      </c>
      <c r="E122" s="12" t="s">
        <v>15</v>
      </c>
      <c r="F122" s="12" t="s">
        <v>758</v>
      </c>
      <c r="G122" s="17">
        <v>110</v>
      </c>
      <c r="H122" s="12" t="s">
        <v>17</v>
      </c>
      <c r="I122" s="212">
        <v>3</v>
      </c>
      <c r="J122" s="8">
        <v>4</v>
      </c>
      <c r="K122" s="8"/>
    </row>
    <row r="123" spans="1:23" ht="15.9" customHeight="1">
      <c r="D123" s="18">
        <f>TEILNEHMER*G123/1000</f>
        <v>14.5</v>
      </c>
      <c r="E123" s="12" t="s">
        <v>15</v>
      </c>
      <c r="F123" s="12" t="s">
        <v>748</v>
      </c>
      <c r="G123" s="17">
        <v>50</v>
      </c>
      <c r="H123" s="12" t="s">
        <v>17</v>
      </c>
      <c r="I123" s="212">
        <v>16</v>
      </c>
      <c r="J123" s="8">
        <v>4</v>
      </c>
      <c r="K123" s="8"/>
    </row>
    <row r="124" spans="1:23" ht="15.9" customHeight="1">
      <c r="D124" s="18">
        <f>TEILNEHMER*G124/1000</f>
        <v>43.5</v>
      </c>
      <c r="E124" s="12" t="s">
        <v>41</v>
      </c>
      <c r="F124" s="12" t="s">
        <v>783</v>
      </c>
      <c r="G124" s="17">
        <v>150</v>
      </c>
      <c r="H124" s="12" t="s">
        <v>136</v>
      </c>
      <c r="I124" s="212">
        <v>16</v>
      </c>
      <c r="J124" s="8">
        <v>4</v>
      </c>
      <c r="K124" s="8"/>
    </row>
    <row r="125" spans="1:23" ht="15.9" customHeight="1">
      <c r="D125" s="18">
        <f>TEILNEHMER*G125/1000</f>
        <v>14.5</v>
      </c>
      <c r="E125" s="12" t="s">
        <v>41</v>
      </c>
      <c r="F125" s="12" t="s">
        <v>784</v>
      </c>
      <c r="G125" s="17">
        <v>50</v>
      </c>
      <c r="H125" s="12" t="s">
        <v>136</v>
      </c>
      <c r="I125" s="212">
        <v>16</v>
      </c>
      <c r="J125" s="8">
        <v>4</v>
      </c>
      <c r="K125" s="8"/>
    </row>
    <row r="126" spans="1:23" ht="15.9" customHeight="1">
      <c r="D126" s="18">
        <f>TEILNEHMER*G126/1000</f>
        <v>11.02</v>
      </c>
      <c r="E126" s="12" t="s">
        <v>41</v>
      </c>
      <c r="F126" s="12" t="s">
        <v>785</v>
      </c>
      <c r="G126" s="17">
        <v>38</v>
      </c>
      <c r="H126" s="12" t="s">
        <v>136</v>
      </c>
      <c r="I126" s="212">
        <v>17</v>
      </c>
      <c r="J126" s="8">
        <v>4</v>
      </c>
      <c r="K126" s="8"/>
    </row>
    <row r="127" spans="1:23" ht="15.9" customHeight="1">
      <c r="D127" s="18"/>
      <c r="E127" s="12"/>
      <c r="F127" s="12" t="s">
        <v>786</v>
      </c>
      <c r="G127" s="17"/>
      <c r="H127" s="12"/>
      <c r="I127" s="212">
        <v>94</v>
      </c>
      <c r="J127" s="8">
        <v>4</v>
      </c>
      <c r="K127" s="8"/>
    </row>
    <row r="128" spans="1:23" ht="15.9" customHeight="1">
      <c r="A128" s="27"/>
      <c r="B128" s="27"/>
      <c r="C128" s="2"/>
      <c r="D128" s="237">
        <f>TEILNEHMER/1000*G128</f>
        <v>28.999999999999996</v>
      </c>
      <c r="E128" s="2" t="s">
        <v>15</v>
      </c>
      <c r="F128" s="2" t="s">
        <v>111</v>
      </c>
      <c r="G128" s="23">
        <v>100</v>
      </c>
      <c r="H128" s="2" t="s">
        <v>17</v>
      </c>
      <c r="I128" s="212">
        <v>3</v>
      </c>
      <c r="J128" s="8">
        <v>4</v>
      </c>
      <c r="K128" s="8"/>
      <c r="U128" s="14"/>
      <c r="V128" s="14"/>
      <c r="W128" s="14"/>
    </row>
    <row r="129" spans="1:23" ht="15.9" customHeight="1">
      <c r="D129" s="18"/>
      <c r="E129" s="12"/>
      <c r="F129" s="12"/>
      <c r="G129" s="26"/>
      <c r="H129" s="12"/>
      <c r="I129" s="212">
        <v>-1</v>
      </c>
      <c r="J129" s="8">
        <v>4</v>
      </c>
      <c r="K129" s="8"/>
      <c r="R129" s="14"/>
      <c r="S129" s="14"/>
      <c r="T129" s="14"/>
      <c r="U129" s="14"/>
      <c r="V129" s="14"/>
      <c r="W129" s="14"/>
    </row>
    <row r="130" spans="1:23" ht="15.9" customHeight="1">
      <c r="A130" s="48"/>
      <c r="B130" s="52" t="s">
        <v>32</v>
      </c>
      <c r="C130" s="11" t="s">
        <v>801</v>
      </c>
      <c r="F130" s="12"/>
      <c r="G130" s="12"/>
      <c r="H130" s="12"/>
      <c r="I130" s="212">
        <v>98</v>
      </c>
      <c r="J130" s="8">
        <v>4</v>
      </c>
      <c r="K130" s="8"/>
      <c r="R130" s="14"/>
      <c r="S130" s="14"/>
      <c r="T130" s="14"/>
      <c r="U130" s="14"/>
      <c r="V130" s="14"/>
      <c r="W130" s="14"/>
    </row>
    <row r="131" spans="1:23" ht="15.9" customHeight="1">
      <c r="D131" s="18"/>
      <c r="E131" s="12"/>
      <c r="F131" s="12"/>
      <c r="G131" s="12"/>
      <c r="H131" s="12"/>
      <c r="I131" s="212">
        <v>-1</v>
      </c>
      <c r="J131" s="8">
        <v>4</v>
      </c>
      <c r="K131" s="8"/>
      <c r="R131" s="14"/>
      <c r="S131" s="14"/>
      <c r="T131" s="14"/>
      <c r="U131" s="14"/>
      <c r="V131" s="14"/>
      <c r="W131" s="14"/>
    </row>
    <row r="132" spans="1:23" ht="15.9" customHeight="1">
      <c r="D132" s="234">
        <f>TEILNEHMER/1000*G132</f>
        <v>4.6399999999999997</v>
      </c>
      <c r="E132" s="12" t="s">
        <v>15</v>
      </c>
      <c r="F132" s="12" t="s">
        <v>603</v>
      </c>
      <c r="G132" s="17">
        <v>16</v>
      </c>
      <c r="H132" s="12" t="s">
        <v>17</v>
      </c>
      <c r="I132" s="212">
        <v>2</v>
      </c>
      <c r="J132" s="8">
        <v>4</v>
      </c>
      <c r="K132" s="8"/>
      <c r="R132" s="14"/>
      <c r="S132" s="14"/>
      <c r="T132" s="14"/>
      <c r="U132" s="14"/>
      <c r="V132" s="14"/>
      <c r="W132" s="14"/>
    </row>
    <row r="133" spans="1:23" ht="15.9" customHeight="1">
      <c r="D133" s="231">
        <f>TEILNEHMER/1000*G133</f>
        <v>17.399999999999999</v>
      </c>
      <c r="E133" s="12" t="s">
        <v>15</v>
      </c>
      <c r="F133" s="12" t="s">
        <v>28</v>
      </c>
      <c r="G133" s="17">
        <v>60</v>
      </c>
      <c r="H133" s="12" t="s">
        <v>90</v>
      </c>
      <c r="I133" s="212">
        <v>1</v>
      </c>
      <c r="J133" s="8">
        <v>4</v>
      </c>
      <c r="K133" s="8"/>
      <c r="R133" s="14"/>
      <c r="S133" s="14"/>
      <c r="T133" s="14"/>
      <c r="U133" s="14"/>
      <c r="V133" s="14"/>
      <c r="W133" s="14"/>
    </row>
    <row r="134" spans="1:23" ht="15.9" customHeight="1">
      <c r="D134" s="19">
        <f>TEILNEHMER/1000*G134</f>
        <v>8.6999999999999993</v>
      </c>
      <c r="E134" s="2" t="s">
        <v>15</v>
      </c>
      <c r="F134" s="2" t="s">
        <v>602</v>
      </c>
      <c r="G134" s="23">
        <v>30</v>
      </c>
      <c r="H134" s="2" t="s">
        <v>17</v>
      </c>
      <c r="I134" s="212">
        <v>3</v>
      </c>
      <c r="J134" s="8">
        <v>4</v>
      </c>
      <c r="K134" s="8"/>
      <c r="R134" s="14"/>
      <c r="S134" s="14"/>
      <c r="T134" s="14"/>
      <c r="U134" s="14"/>
      <c r="V134" s="14"/>
      <c r="W134" s="14"/>
    </row>
    <row r="135" spans="1:23" ht="15.75" customHeight="1">
      <c r="C135" s="251"/>
      <c r="D135" s="242">
        <f>TEILNEHMER*G135/1000</f>
        <v>7.25</v>
      </c>
      <c r="E135" s="266" t="s">
        <v>15</v>
      </c>
      <c r="F135" s="266" t="s">
        <v>781</v>
      </c>
      <c r="G135" s="17">
        <v>25</v>
      </c>
      <c r="H135" s="266" t="s">
        <v>17</v>
      </c>
      <c r="I135" s="285">
        <v>4</v>
      </c>
      <c r="J135" s="8">
        <v>4</v>
      </c>
      <c r="K135" s="8"/>
      <c r="U135" s="14"/>
      <c r="V135" s="14"/>
      <c r="W135" s="14"/>
    </row>
    <row r="136" spans="1:23" ht="15.9" customHeight="1">
      <c r="D136" s="18"/>
      <c r="E136" s="12"/>
      <c r="F136" s="12"/>
      <c r="G136" s="17"/>
      <c r="H136" s="12"/>
      <c r="I136" s="212">
        <v>99</v>
      </c>
      <c r="J136" s="8">
        <v>4</v>
      </c>
      <c r="K136" s="8"/>
      <c r="M136" s="1"/>
      <c r="N136" s="1"/>
      <c r="O136" s="1"/>
      <c r="P136" s="1"/>
      <c r="Q136" s="1"/>
      <c r="R136" s="27"/>
      <c r="S136" s="20"/>
      <c r="T136" s="22"/>
      <c r="U136" s="22"/>
      <c r="V136" s="14"/>
      <c r="W136" s="14"/>
    </row>
    <row r="137" spans="1:23" ht="15.9" customHeight="1">
      <c r="B137" s="38" t="s">
        <v>37</v>
      </c>
      <c r="C137" s="2"/>
      <c r="D137" s="2"/>
      <c r="I137" s="284">
        <v>200</v>
      </c>
      <c r="J137" s="8">
        <v>4</v>
      </c>
      <c r="K137" s="8"/>
      <c r="R137" s="14"/>
      <c r="S137" s="14"/>
      <c r="T137" s="14"/>
      <c r="U137" s="14"/>
      <c r="V137" s="14"/>
      <c r="W137" s="14"/>
    </row>
    <row r="138" spans="1:23" ht="15.9" customHeight="1">
      <c r="I138" s="212">
        <v>-1</v>
      </c>
      <c r="J138" s="8">
        <v>4</v>
      </c>
      <c r="K138" s="8"/>
    </row>
    <row r="139" spans="1:23" ht="45" customHeight="1">
      <c r="A139" s="4" t="s">
        <v>0</v>
      </c>
      <c r="B139" s="4" t="s">
        <v>1</v>
      </c>
      <c r="C139" s="4" t="s">
        <v>2</v>
      </c>
      <c r="D139" s="273" t="s">
        <v>3</v>
      </c>
      <c r="E139" s="4" t="s">
        <v>4</v>
      </c>
      <c r="F139" s="4" t="s">
        <v>5</v>
      </c>
      <c r="G139" s="4" t="s">
        <v>6</v>
      </c>
      <c r="H139" s="4" t="s">
        <v>4</v>
      </c>
      <c r="I139" s="4" t="s">
        <v>7</v>
      </c>
      <c r="J139" s="4" t="s">
        <v>8</v>
      </c>
      <c r="K139" s="4" t="s">
        <v>9</v>
      </c>
    </row>
    <row r="140" spans="1:23" ht="15.9" customHeight="1">
      <c r="A140" s="5">
        <f>AUFBAU_DATUM+4</f>
        <v>42585</v>
      </c>
      <c r="B140" s="249"/>
      <c r="C140" s="39" t="s">
        <v>68</v>
      </c>
      <c r="D140" s="278"/>
      <c r="E140" s="12"/>
      <c r="F140" s="12"/>
      <c r="G140" s="53"/>
      <c r="H140" s="12"/>
      <c r="I140" s="212">
        <v>0</v>
      </c>
      <c r="J140" s="13">
        <v>5</v>
      </c>
      <c r="K140" s="8"/>
      <c r="R140" s="14"/>
      <c r="S140" s="14"/>
      <c r="T140" s="14"/>
      <c r="U140" s="14"/>
      <c r="V140" s="14"/>
      <c r="W140" s="14"/>
    </row>
    <row r="141" spans="1:23" ht="15.9" customHeight="1">
      <c r="D141" s="18"/>
      <c r="E141" s="12"/>
      <c r="F141" s="12"/>
      <c r="G141" s="12"/>
      <c r="H141" s="12"/>
      <c r="I141" s="212">
        <v>95</v>
      </c>
      <c r="J141" s="8">
        <v>5</v>
      </c>
      <c r="K141" s="8"/>
      <c r="R141" s="14"/>
      <c r="S141" s="14"/>
      <c r="T141" s="14"/>
      <c r="U141" s="14"/>
      <c r="V141" s="14"/>
      <c r="W141" s="14"/>
    </row>
    <row r="142" spans="1:23" ht="15.9" customHeight="1">
      <c r="A142" s="48"/>
      <c r="B142" s="42" t="s">
        <v>39</v>
      </c>
      <c r="C142" s="11" t="s">
        <v>40</v>
      </c>
      <c r="F142" s="12"/>
      <c r="G142" s="12"/>
      <c r="H142" s="12"/>
      <c r="I142" s="212">
        <v>96</v>
      </c>
      <c r="J142" s="13">
        <v>5</v>
      </c>
      <c r="K142" s="8"/>
      <c r="R142" s="14"/>
      <c r="S142" s="14"/>
      <c r="T142" s="14"/>
      <c r="U142" s="14"/>
      <c r="V142" s="14"/>
      <c r="W142" s="14"/>
    </row>
    <row r="143" spans="1:23" ht="15.9" customHeight="1">
      <c r="D143" s="18"/>
      <c r="E143" s="12"/>
      <c r="F143" s="12"/>
      <c r="G143" s="12"/>
      <c r="H143" s="12"/>
      <c r="I143" s="212">
        <v>-1</v>
      </c>
      <c r="J143" s="13">
        <v>5</v>
      </c>
      <c r="K143" s="8"/>
      <c r="R143" s="14"/>
      <c r="S143" s="14"/>
      <c r="T143" s="14"/>
      <c r="U143" s="14"/>
      <c r="V143" s="14"/>
      <c r="W143" s="14"/>
    </row>
    <row r="144" spans="1:23" ht="15.9" customHeight="1">
      <c r="D144" s="242">
        <f>TEILNEHMER*G144</f>
        <v>46.4</v>
      </c>
      <c r="E144" s="12" t="s">
        <v>41</v>
      </c>
      <c r="F144" s="12" t="s">
        <v>42</v>
      </c>
      <c r="G144" s="26">
        <v>0.16</v>
      </c>
      <c r="H144" s="12" t="s">
        <v>41</v>
      </c>
      <c r="I144" s="212">
        <v>4</v>
      </c>
      <c r="J144" s="13">
        <v>5</v>
      </c>
      <c r="K144" s="8"/>
      <c r="R144" s="14"/>
      <c r="S144" s="14"/>
      <c r="T144" s="14"/>
      <c r="U144" s="14"/>
      <c r="V144" s="14"/>
      <c r="W144" s="14"/>
    </row>
    <row r="145" spans="1:24" ht="15.9" customHeight="1">
      <c r="D145" s="242">
        <f>TEILNEHMER*G145</f>
        <v>23.2</v>
      </c>
      <c r="E145" s="12" t="s">
        <v>41</v>
      </c>
      <c r="F145" s="12" t="s">
        <v>43</v>
      </c>
      <c r="G145" s="26">
        <v>0.08</v>
      </c>
      <c r="H145" s="12" t="s">
        <v>41</v>
      </c>
      <c r="I145" s="212">
        <v>4</v>
      </c>
      <c r="J145" s="13">
        <v>5</v>
      </c>
      <c r="K145" s="8"/>
      <c r="R145" s="14"/>
      <c r="S145" s="14"/>
      <c r="T145" s="14"/>
      <c r="U145" s="14"/>
      <c r="V145" s="14"/>
      <c r="W145" s="14"/>
    </row>
    <row r="146" spans="1:24" ht="15.9" customHeight="1">
      <c r="D146" s="18">
        <f>TEILNEHMER/1000*G146</f>
        <v>5.3649999999999993</v>
      </c>
      <c r="E146" s="12" t="s">
        <v>15</v>
      </c>
      <c r="F146" s="12" t="s">
        <v>44</v>
      </c>
      <c r="G146" s="17">
        <v>18.5</v>
      </c>
      <c r="H146" s="12" t="s">
        <v>17</v>
      </c>
      <c r="I146" s="212">
        <v>108</v>
      </c>
      <c r="J146" s="13">
        <v>5</v>
      </c>
      <c r="K146" s="8"/>
      <c r="R146" s="14"/>
      <c r="S146" s="14"/>
      <c r="T146" s="14"/>
      <c r="U146" s="14"/>
      <c r="V146" s="14"/>
      <c r="W146" s="14"/>
    </row>
    <row r="147" spans="1:24" ht="15.9" customHeight="1">
      <c r="D147" s="279">
        <f>TEILNEHMER/1000*G147</f>
        <v>21.459999999999997</v>
      </c>
      <c r="E147" s="12" t="s">
        <v>15</v>
      </c>
      <c r="F147" s="12" t="s">
        <v>45</v>
      </c>
      <c r="G147" s="17">
        <v>74</v>
      </c>
      <c r="H147" s="12" t="s">
        <v>17</v>
      </c>
      <c r="I147" s="212">
        <v>3</v>
      </c>
      <c r="J147" s="13">
        <v>4</v>
      </c>
      <c r="K147" s="8">
        <v>5</v>
      </c>
      <c r="R147" s="14"/>
      <c r="S147" s="14"/>
      <c r="T147" s="14"/>
      <c r="U147" s="14"/>
      <c r="V147" s="14"/>
      <c r="W147" s="14"/>
    </row>
    <row r="148" spans="1:24" ht="15.9" customHeight="1">
      <c r="D148" s="18">
        <f>TEILNEHMER/1000*G148</f>
        <v>5.3649999999999993</v>
      </c>
      <c r="E148" s="12" t="s">
        <v>15</v>
      </c>
      <c r="F148" s="12" t="s">
        <v>46</v>
      </c>
      <c r="G148" s="17">
        <v>18.5</v>
      </c>
      <c r="H148" s="12" t="s">
        <v>17</v>
      </c>
      <c r="I148" s="212">
        <v>16</v>
      </c>
      <c r="J148" s="13">
        <v>5</v>
      </c>
      <c r="K148" s="8"/>
      <c r="R148" s="14"/>
      <c r="S148" s="14"/>
      <c r="T148" s="14"/>
      <c r="U148" s="14"/>
      <c r="V148" s="14"/>
      <c r="W148" s="14"/>
    </row>
    <row r="149" spans="1:24" ht="15.9" customHeight="1">
      <c r="D149" s="234">
        <f>TEILNEHMER/1000*G149</f>
        <v>4.2774999999999999</v>
      </c>
      <c r="E149" s="12" t="s">
        <v>15</v>
      </c>
      <c r="F149" s="12" t="s">
        <v>603</v>
      </c>
      <c r="G149" s="17">
        <v>14.75</v>
      </c>
      <c r="H149" s="12" t="s">
        <v>17</v>
      </c>
      <c r="I149" s="212">
        <v>2</v>
      </c>
      <c r="J149" s="13">
        <v>4</v>
      </c>
      <c r="K149" s="8">
        <v>5</v>
      </c>
      <c r="R149" s="14"/>
      <c r="S149" s="14"/>
      <c r="T149" s="14"/>
      <c r="U149" s="14"/>
      <c r="V149" s="14"/>
      <c r="W149" s="14"/>
    </row>
    <row r="150" spans="1:24" ht="15.9" customHeight="1">
      <c r="D150" s="18"/>
      <c r="E150" s="12"/>
      <c r="F150" s="12"/>
      <c r="G150" s="17"/>
      <c r="H150" s="12"/>
      <c r="I150" s="212">
        <v>-1</v>
      </c>
      <c r="J150" s="13">
        <v>5</v>
      </c>
      <c r="K150" s="8"/>
      <c r="R150" s="14"/>
      <c r="S150" s="14"/>
      <c r="T150" s="14"/>
      <c r="U150" s="14"/>
      <c r="V150" s="14"/>
      <c r="W150" s="14"/>
    </row>
    <row r="151" spans="1:24" ht="15.9" customHeight="1">
      <c r="A151" s="48"/>
      <c r="B151" s="52" t="s">
        <v>23</v>
      </c>
      <c r="C151" s="11" t="s">
        <v>559</v>
      </c>
      <c r="F151" s="12"/>
      <c r="G151" s="12"/>
      <c r="H151" s="12"/>
      <c r="I151" s="212">
        <v>97</v>
      </c>
      <c r="J151" s="8">
        <v>5</v>
      </c>
      <c r="K151" s="8"/>
      <c r="R151" s="14"/>
      <c r="S151" s="14"/>
      <c r="T151" s="14"/>
      <c r="U151" s="14"/>
      <c r="V151" s="14"/>
      <c r="W151" s="14"/>
    </row>
    <row r="152" spans="1:24" ht="15.9" customHeight="1">
      <c r="D152" s="18"/>
      <c r="E152" s="12"/>
      <c r="F152" s="12"/>
      <c r="G152" s="12"/>
      <c r="H152" s="12"/>
      <c r="I152" s="212">
        <v>-1</v>
      </c>
      <c r="J152" s="13">
        <v>5</v>
      </c>
      <c r="K152" s="8"/>
      <c r="M152" s="1"/>
      <c r="N152" s="12"/>
      <c r="O152" s="12"/>
      <c r="P152" s="12"/>
      <c r="Q152" s="18"/>
      <c r="R152" s="29"/>
      <c r="S152" s="49"/>
      <c r="T152" s="21"/>
      <c r="U152" s="22"/>
      <c r="V152" s="14"/>
      <c r="W152" s="14"/>
      <c r="X152" s="14"/>
    </row>
    <row r="153" spans="1:24" ht="15.9" customHeight="1">
      <c r="D153" s="237">
        <f>TEILNEHMER/1000*G153</f>
        <v>32.247999999999998</v>
      </c>
      <c r="E153" s="2" t="s">
        <v>15</v>
      </c>
      <c r="F153" s="2" t="s">
        <v>45</v>
      </c>
      <c r="G153" s="23">
        <v>111.2</v>
      </c>
      <c r="H153" s="2" t="s">
        <v>17</v>
      </c>
      <c r="I153" s="212">
        <v>3</v>
      </c>
      <c r="J153" s="8">
        <v>4</v>
      </c>
      <c r="K153" s="8">
        <v>5</v>
      </c>
      <c r="M153" s="1"/>
      <c r="O153" s="12"/>
      <c r="P153" s="12"/>
      <c r="Q153" s="33"/>
      <c r="R153" s="29"/>
      <c r="S153" s="49"/>
      <c r="T153" s="21"/>
      <c r="U153" s="22"/>
      <c r="V153" s="14"/>
      <c r="W153" s="14"/>
      <c r="X153" s="14"/>
    </row>
    <row r="154" spans="1:24" ht="15.9" customHeight="1">
      <c r="D154" s="235">
        <f>TEILNEHMER/1000*G154</f>
        <v>11.6</v>
      </c>
      <c r="E154" s="2" t="s">
        <v>15</v>
      </c>
      <c r="F154" s="2" t="s">
        <v>584</v>
      </c>
      <c r="G154" s="2">
        <v>40</v>
      </c>
      <c r="H154" s="2" t="s">
        <v>17</v>
      </c>
      <c r="I154" s="212">
        <v>2</v>
      </c>
      <c r="J154" s="8">
        <v>4</v>
      </c>
      <c r="K154" s="8">
        <v>5</v>
      </c>
      <c r="M154" s="1"/>
      <c r="O154" s="12"/>
      <c r="P154" s="12"/>
      <c r="Q154" s="33"/>
      <c r="R154" s="29"/>
      <c r="S154" s="49"/>
      <c r="T154" s="21"/>
      <c r="U154" s="22"/>
      <c r="V154" s="14"/>
      <c r="W154" s="14"/>
      <c r="X154" s="14"/>
    </row>
    <row r="155" spans="1:24" ht="15.9" customHeight="1">
      <c r="D155" s="237">
        <f>TEILNEHMER*G155</f>
        <v>23.2</v>
      </c>
      <c r="E155" s="2" t="s">
        <v>71</v>
      </c>
      <c r="F155" s="2" t="s">
        <v>72</v>
      </c>
      <c r="G155" s="25">
        <v>0.08</v>
      </c>
      <c r="H155" s="2" t="s">
        <v>18</v>
      </c>
      <c r="I155" s="212">
        <v>3</v>
      </c>
      <c r="J155" s="8">
        <v>4</v>
      </c>
      <c r="K155" s="8">
        <v>5</v>
      </c>
      <c r="R155" s="14"/>
      <c r="S155" s="14"/>
      <c r="T155" s="14"/>
      <c r="U155" s="14"/>
      <c r="V155" s="14"/>
      <c r="W155" s="14"/>
    </row>
    <row r="156" spans="1:24" ht="15.9" customHeight="1">
      <c r="D156" s="237">
        <f>TEILNEHMER/1000*G156</f>
        <v>11.860999999999999</v>
      </c>
      <c r="E156" s="2" t="s">
        <v>15</v>
      </c>
      <c r="F156" s="2" t="s">
        <v>73</v>
      </c>
      <c r="G156" s="23">
        <v>40.9</v>
      </c>
      <c r="H156" s="2" t="s">
        <v>17</v>
      </c>
      <c r="I156" s="212">
        <v>3</v>
      </c>
      <c r="J156" s="8">
        <v>4</v>
      </c>
      <c r="K156" s="8">
        <v>5</v>
      </c>
      <c r="M156" s="1"/>
      <c r="O156" s="12"/>
      <c r="P156" s="12"/>
      <c r="Q156" s="33"/>
      <c r="R156" s="29"/>
      <c r="S156" s="49"/>
      <c r="T156" s="21"/>
      <c r="U156" s="22"/>
      <c r="V156" s="14"/>
      <c r="W156" s="14"/>
      <c r="X156" s="14"/>
    </row>
    <row r="157" spans="1:24" ht="15.9" customHeight="1">
      <c r="D157" s="237">
        <f>TEILNEHMER/1000*G157</f>
        <v>11.860999999999999</v>
      </c>
      <c r="E157" s="2" t="s">
        <v>15</v>
      </c>
      <c r="F157" s="2" t="s">
        <v>74</v>
      </c>
      <c r="G157" s="23">
        <v>40.9</v>
      </c>
      <c r="H157" s="2" t="s">
        <v>17</v>
      </c>
      <c r="I157" s="212">
        <v>3</v>
      </c>
      <c r="J157" s="8">
        <v>4</v>
      </c>
      <c r="K157" s="8">
        <v>5</v>
      </c>
      <c r="M157" s="1"/>
      <c r="O157" s="12"/>
      <c r="P157" s="12"/>
      <c r="Q157" s="33"/>
      <c r="R157" s="29"/>
      <c r="S157" s="49"/>
      <c r="T157" s="21"/>
      <c r="U157" s="22"/>
      <c r="V157" s="14"/>
      <c r="W157" s="14"/>
      <c r="X157" s="14"/>
    </row>
    <row r="158" spans="1:24" ht="15.9" customHeight="1">
      <c r="D158" s="237">
        <f>TEILNEHMER/1000*G158</f>
        <v>6.4524999999999997</v>
      </c>
      <c r="E158" s="2" t="s">
        <v>15</v>
      </c>
      <c r="F158" s="2" t="s">
        <v>75</v>
      </c>
      <c r="G158" s="23">
        <v>22.25</v>
      </c>
      <c r="H158" s="2" t="s">
        <v>17</v>
      </c>
      <c r="I158" s="212">
        <v>3</v>
      </c>
      <c r="J158" s="8">
        <v>4</v>
      </c>
      <c r="K158" s="8">
        <v>5</v>
      </c>
      <c r="M158" s="1"/>
      <c r="O158" s="12"/>
      <c r="P158" s="12"/>
      <c r="Q158" s="33"/>
      <c r="R158" s="29"/>
      <c r="S158" s="49"/>
      <c r="T158" s="21"/>
      <c r="U158" s="22"/>
      <c r="V158" s="14"/>
      <c r="W158" s="14"/>
      <c r="X158" s="14"/>
    </row>
    <row r="159" spans="1:24" ht="15.9" customHeight="1">
      <c r="D159" s="277">
        <f>TEILNEHMER/1000*G159</f>
        <v>40.832000000000001</v>
      </c>
      <c r="E159" s="2" t="s">
        <v>15</v>
      </c>
      <c r="F159" s="2" t="s">
        <v>28</v>
      </c>
      <c r="G159" s="23">
        <v>140.80000000000001</v>
      </c>
      <c r="H159" s="2" t="s">
        <v>17</v>
      </c>
      <c r="I159" s="212">
        <v>1</v>
      </c>
      <c r="J159" s="8">
        <v>4</v>
      </c>
      <c r="K159" s="8">
        <v>5</v>
      </c>
      <c r="M159" s="1"/>
      <c r="O159" s="12"/>
      <c r="P159" s="12"/>
      <c r="Q159" s="33"/>
      <c r="R159" s="29"/>
      <c r="S159" s="49"/>
      <c r="T159" s="21"/>
      <c r="U159" s="22"/>
      <c r="V159" s="14"/>
      <c r="W159" s="14"/>
      <c r="X159" s="14"/>
    </row>
    <row r="160" spans="1:24" ht="15.9" customHeight="1">
      <c r="D160" s="18"/>
      <c r="E160" s="12"/>
      <c r="F160" s="12"/>
      <c r="G160" s="53"/>
      <c r="H160" s="12"/>
      <c r="I160" s="212">
        <v>-1</v>
      </c>
      <c r="J160" s="13">
        <v>5</v>
      </c>
      <c r="K160" s="8"/>
      <c r="V160" s="14"/>
      <c r="W160" s="14"/>
    </row>
    <row r="161" spans="1:23" ht="15.9" customHeight="1">
      <c r="A161" s="41"/>
      <c r="B161" s="44" t="s">
        <v>32</v>
      </c>
      <c r="C161" s="1" t="s">
        <v>753</v>
      </c>
      <c r="D161" s="1"/>
      <c r="E161" s="1"/>
      <c r="F161" s="1"/>
      <c r="I161" s="212">
        <v>97</v>
      </c>
      <c r="J161" s="8">
        <v>5</v>
      </c>
      <c r="K161" s="8"/>
      <c r="R161" s="14"/>
      <c r="S161" s="14"/>
      <c r="T161" s="14"/>
      <c r="U161" s="14"/>
      <c r="V161" s="14"/>
      <c r="W161" s="14"/>
    </row>
    <row r="162" spans="1:23" ht="15.9" customHeight="1">
      <c r="D162" s="2"/>
      <c r="I162" s="212">
        <v>-1</v>
      </c>
      <c r="J162" s="13">
        <v>5</v>
      </c>
      <c r="K162" s="8"/>
      <c r="R162" s="14"/>
      <c r="S162" s="14"/>
      <c r="T162" s="14"/>
      <c r="U162" s="14"/>
      <c r="V162" s="14"/>
      <c r="W162" s="14"/>
    </row>
    <row r="163" spans="1:23" ht="15.9" customHeight="1">
      <c r="D163" s="234">
        <f>(TEILNEHMER-0.3*FLEISCHLOS)*G163/1000</f>
        <v>35.36</v>
      </c>
      <c r="E163" s="12" t="s">
        <v>15</v>
      </c>
      <c r="F163" s="12" t="s">
        <v>78</v>
      </c>
      <c r="G163" s="23">
        <v>130</v>
      </c>
      <c r="H163" s="2" t="s">
        <v>17</v>
      </c>
      <c r="I163" s="212">
        <v>2</v>
      </c>
      <c r="J163" s="8">
        <v>5</v>
      </c>
      <c r="K163" s="8"/>
      <c r="R163" s="14"/>
      <c r="S163" s="14"/>
      <c r="T163" s="14"/>
      <c r="U163" s="14"/>
      <c r="V163" s="14"/>
      <c r="W163" s="14"/>
    </row>
    <row r="164" spans="1:23" customFormat="1" ht="15.9" customHeight="1">
      <c r="A164" s="251"/>
      <c r="B164" s="251"/>
      <c r="C164" s="1"/>
      <c r="D164" s="32">
        <f>(TEILNEHMER-0.3*FLEISCHLOS)*G164/1000</f>
        <v>5.44</v>
      </c>
      <c r="E164" s="12" t="s">
        <v>15</v>
      </c>
      <c r="F164" s="12" t="s">
        <v>186</v>
      </c>
      <c r="G164" s="23">
        <v>20</v>
      </c>
      <c r="H164" s="2" t="s">
        <v>17</v>
      </c>
      <c r="I164" s="212">
        <v>16</v>
      </c>
      <c r="J164" s="8">
        <v>5</v>
      </c>
      <c r="K164" s="8"/>
    </row>
    <row r="165" spans="1:23" customFormat="1" ht="15.9" customHeight="1">
      <c r="A165" s="251"/>
      <c r="B165" s="251"/>
      <c r="C165" s="1"/>
      <c r="D165" s="32">
        <f>(TEILNEHMER-0.3*FLEISCHLOS)*G165/1000</f>
        <v>4.08</v>
      </c>
      <c r="E165" s="12" t="s">
        <v>15</v>
      </c>
      <c r="F165" s="12" t="s">
        <v>187</v>
      </c>
      <c r="G165" s="23">
        <v>15</v>
      </c>
      <c r="H165" s="2" t="s">
        <v>17</v>
      </c>
      <c r="I165" s="212">
        <v>16</v>
      </c>
      <c r="J165" s="8">
        <v>5</v>
      </c>
      <c r="K165" s="8"/>
    </row>
    <row r="166" spans="1:23" customFormat="1" ht="15.9" customHeight="1">
      <c r="A166" s="251"/>
      <c r="B166" s="251"/>
      <c r="C166" s="1"/>
      <c r="D166" s="232">
        <f>(TEILNEHMER-0.3*FLEISCHLOS)*G166</f>
        <v>32.64</v>
      </c>
      <c r="E166" s="2" t="s">
        <v>18</v>
      </c>
      <c r="F166" s="12" t="s">
        <v>188</v>
      </c>
      <c r="G166" s="47">
        <v>0.12</v>
      </c>
      <c r="H166" s="2" t="s">
        <v>18</v>
      </c>
      <c r="I166" s="212">
        <v>1</v>
      </c>
      <c r="J166" s="8">
        <v>5</v>
      </c>
      <c r="K166" s="8"/>
    </row>
    <row r="167" spans="1:23" customFormat="1" ht="15.9" customHeight="1">
      <c r="A167" s="251"/>
      <c r="B167" s="251"/>
      <c r="C167" s="1"/>
      <c r="D167" s="2">
        <f>FLEISCHLOS*G167</f>
        <v>60</v>
      </c>
      <c r="E167" s="2" t="s">
        <v>191</v>
      </c>
      <c r="F167" s="12" t="s">
        <v>673</v>
      </c>
      <c r="G167" s="25">
        <v>1</v>
      </c>
      <c r="H167" s="2" t="s">
        <v>191</v>
      </c>
      <c r="I167" s="212"/>
      <c r="J167" s="8">
        <v>5</v>
      </c>
      <c r="K167" s="8"/>
    </row>
    <row r="168" spans="1:23" customFormat="1" ht="15.9" customHeight="1">
      <c r="A168" s="251"/>
      <c r="B168" s="251"/>
      <c r="C168" s="1"/>
      <c r="D168" s="17">
        <f>TEILNEHMER/1000*G168</f>
        <v>66.699999999999989</v>
      </c>
      <c r="E168" s="12" t="s">
        <v>15</v>
      </c>
      <c r="F168" s="12" t="s">
        <v>48</v>
      </c>
      <c r="G168" s="17">
        <v>230</v>
      </c>
      <c r="H168" s="12" t="s">
        <v>17</v>
      </c>
      <c r="I168" s="212">
        <v>16</v>
      </c>
      <c r="J168" s="8">
        <v>5</v>
      </c>
      <c r="K168" s="8"/>
    </row>
    <row r="169" spans="1:23" customFormat="1" ht="15.9" customHeight="1">
      <c r="A169" s="251"/>
      <c r="B169" s="251"/>
      <c r="C169" s="1"/>
      <c r="D169" s="17">
        <f>TEILNEHMER*G169</f>
        <v>7.25</v>
      </c>
      <c r="E169" s="12" t="s">
        <v>29</v>
      </c>
      <c r="F169" s="12" t="s">
        <v>49</v>
      </c>
      <c r="G169" s="26">
        <v>2.5000000000000001E-2</v>
      </c>
      <c r="H169" s="12" t="s">
        <v>29</v>
      </c>
      <c r="I169" s="212">
        <v>16</v>
      </c>
      <c r="J169" s="8">
        <v>5</v>
      </c>
      <c r="K169" s="8"/>
    </row>
    <row r="170" spans="1:23" customFormat="1" ht="15.9" customHeight="1">
      <c r="A170" s="251"/>
      <c r="B170" s="251"/>
      <c r="C170" s="1"/>
      <c r="D170" s="17">
        <f>TEILNEHMER/1000*G170</f>
        <v>8.6999999999999993</v>
      </c>
      <c r="E170" s="12" t="s">
        <v>15</v>
      </c>
      <c r="F170" s="12" t="s">
        <v>748</v>
      </c>
      <c r="G170" s="17">
        <v>30</v>
      </c>
      <c r="H170" s="12" t="s">
        <v>17</v>
      </c>
      <c r="I170" s="212"/>
      <c r="J170" s="8">
        <v>5</v>
      </c>
      <c r="K170" s="8"/>
    </row>
    <row r="171" spans="1:23" ht="15.9" customHeight="1">
      <c r="D171" s="23">
        <f>TEILNEHMER/1000*G171</f>
        <v>4.2774999999999999</v>
      </c>
      <c r="E171" s="2" t="s">
        <v>15</v>
      </c>
      <c r="F171" s="2" t="s">
        <v>102</v>
      </c>
      <c r="G171" s="23">
        <v>14.75</v>
      </c>
      <c r="H171" s="2" t="s">
        <v>17</v>
      </c>
      <c r="I171" s="212">
        <v>16</v>
      </c>
      <c r="J171" s="8">
        <v>5</v>
      </c>
      <c r="K171" s="8"/>
      <c r="R171" s="14"/>
      <c r="S171" s="14"/>
      <c r="T171" s="14"/>
      <c r="U171" s="14"/>
      <c r="V171" s="14"/>
      <c r="W171" s="14"/>
    </row>
    <row r="172" spans="1:23" ht="15.9" customHeight="1">
      <c r="D172" s="240">
        <f>TEILNEHMER*G172</f>
        <v>42.774999999999999</v>
      </c>
      <c r="E172" s="2" t="s">
        <v>41</v>
      </c>
      <c r="F172" s="2" t="s">
        <v>103</v>
      </c>
      <c r="G172" s="25">
        <v>0.14749999999999999</v>
      </c>
      <c r="H172" s="2" t="s">
        <v>41</v>
      </c>
      <c r="I172" s="212">
        <v>4</v>
      </c>
      <c r="J172" s="8">
        <v>5</v>
      </c>
      <c r="K172" s="8"/>
      <c r="R172" s="14"/>
      <c r="S172" s="14"/>
      <c r="T172" s="14"/>
      <c r="U172" s="14"/>
      <c r="V172" s="14"/>
      <c r="W172" s="14"/>
    </row>
    <row r="173" spans="1:23" ht="15.9" customHeight="1">
      <c r="D173" s="23">
        <f>TEILNEHMER*G173</f>
        <v>3.48</v>
      </c>
      <c r="E173" s="2" t="s">
        <v>104</v>
      </c>
      <c r="F173" s="2" t="s">
        <v>105</v>
      </c>
      <c r="G173" s="47">
        <v>1.2E-2</v>
      </c>
      <c r="H173" s="2" t="s">
        <v>104</v>
      </c>
      <c r="I173" s="212">
        <v>110</v>
      </c>
      <c r="J173" s="8">
        <v>5</v>
      </c>
      <c r="K173" s="8"/>
    </row>
    <row r="174" spans="1:23" ht="15.9" customHeight="1">
      <c r="D174" s="18"/>
      <c r="E174" s="12"/>
      <c r="F174" s="12"/>
      <c r="G174" s="26"/>
      <c r="H174" s="12"/>
      <c r="I174" s="212">
        <v>99</v>
      </c>
      <c r="J174" s="8">
        <v>5</v>
      </c>
      <c r="K174" s="8"/>
      <c r="L174" s="1"/>
      <c r="M174" s="12"/>
      <c r="N174" s="12"/>
      <c r="O174" s="12"/>
      <c r="P174" s="12"/>
      <c r="Q174" s="12"/>
      <c r="R174" s="49"/>
      <c r="S174" s="22"/>
      <c r="T174" s="14"/>
      <c r="U174" s="14"/>
      <c r="V174" s="14"/>
      <c r="W174" s="14"/>
    </row>
    <row r="175" spans="1:23" ht="15.9" customHeight="1">
      <c r="B175" s="38" t="s">
        <v>37</v>
      </c>
      <c r="C175" s="41"/>
      <c r="I175" s="212">
        <v>200</v>
      </c>
      <c r="J175" s="8">
        <v>5</v>
      </c>
      <c r="K175" s="8"/>
      <c r="L175" s="1"/>
      <c r="M175" s="17"/>
      <c r="N175" s="12"/>
      <c r="O175" s="12"/>
      <c r="P175" s="17"/>
      <c r="Q175" s="12"/>
      <c r="R175" s="49"/>
      <c r="S175" s="22"/>
      <c r="T175" s="14"/>
      <c r="U175" s="14"/>
      <c r="V175" s="14"/>
      <c r="W175" s="14"/>
    </row>
    <row r="176" spans="1:23" ht="15.9" customHeight="1">
      <c r="B176" s="38"/>
      <c r="C176" s="41"/>
      <c r="D176" s="19" t="s">
        <v>754</v>
      </c>
      <c r="I176" s="212">
        <v>201</v>
      </c>
      <c r="J176" s="8">
        <v>5</v>
      </c>
      <c r="K176" s="8"/>
      <c r="L176" s="1"/>
      <c r="M176" s="17"/>
      <c r="N176" s="12"/>
      <c r="O176" s="12"/>
      <c r="P176" s="17"/>
      <c r="Q176" s="12"/>
      <c r="R176" s="49"/>
      <c r="S176" s="22"/>
      <c r="T176" s="14"/>
      <c r="U176" s="14"/>
      <c r="V176" s="14"/>
      <c r="W176" s="14"/>
    </row>
    <row r="177" spans="1:24" ht="15.9" customHeight="1">
      <c r="D177" s="19" t="s">
        <v>793</v>
      </c>
      <c r="I177" s="212">
        <v>201</v>
      </c>
      <c r="J177" s="8">
        <v>5</v>
      </c>
      <c r="K177" s="8"/>
    </row>
    <row r="178" spans="1:24" ht="15.9" customHeight="1">
      <c r="I178" s="212">
        <v>-1</v>
      </c>
      <c r="J178" s="13">
        <v>5</v>
      </c>
      <c r="K178" s="8"/>
    </row>
    <row r="179" spans="1:24" ht="45" customHeight="1">
      <c r="A179" s="4" t="s">
        <v>0</v>
      </c>
      <c r="B179" s="4" t="s">
        <v>1</v>
      </c>
      <c r="C179" s="4" t="s">
        <v>2</v>
      </c>
      <c r="D179" s="273" t="s">
        <v>3</v>
      </c>
      <c r="E179" s="4" t="s">
        <v>4</v>
      </c>
      <c r="F179" s="4" t="s">
        <v>5</v>
      </c>
      <c r="G179" s="4" t="s">
        <v>6</v>
      </c>
      <c r="H179" s="4" t="s">
        <v>4</v>
      </c>
      <c r="I179" s="4" t="s">
        <v>7</v>
      </c>
      <c r="J179" s="4" t="s">
        <v>8</v>
      </c>
      <c r="K179" s="4" t="s">
        <v>9</v>
      </c>
    </row>
    <row r="180" spans="1:24" ht="15.9" customHeight="1">
      <c r="A180" s="5">
        <f>AUFBAU_DATUM+5</f>
        <v>42586</v>
      </c>
      <c r="B180" s="249"/>
      <c r="C180" s="39" t="s">
        <v>89</v>
      </c>
      <c r="D180" s="278"/>
      <c r="E180" s="12"/>
      <c r="F180" s="12"/>
      <c r="G180" s="12"/>
      <c r="H180" s="12"/>
      <c r="I180" s="212">
        <v>0</v>
      </c>
      <c r="J180" s="13">
        <v>6</v>
      </c>
      <c r="K180" s="8"/>
      <c r="R180" s="14"/>
      <c r="S180" s="14"/>
      <c r="T180" s="14"/>
      <c r="U180" s="14"/>
      <c r="V180" s="14"/>
      <c r="W180" s="14"/>
    </row>
    <row r="181" spans="1:24" ht="15.9" customHeight="1">
      <c r="D181" s="18"/>
      <c r="E181" s="12"/>
      <c r="F181" s="12"/>
      <c r="G181" s="12"/>
      <c r="H181" s="12"/>
      <c r="I181" s="212">
        <v>95</v>
      </c>
      <c r="J181" s="13">
        <v>6</v>
      </c>
      <c r="K181" s="8"/>
      <c r="V181" s="14"/>
      <c r="W181" s="14"/>
    </row>
    <row r="182" spans="1:24" ht="15.9" customHeight="1">
      <c r="A182" s="48"/>
      <c r="B182" s="42" t="s">
        <v>39</v>
      </c>
      <c r="C182" s="11" t="s">
        <v>40</v>
      </c>
      <c r="F182" s="12"/>
      <c r="G182" s="12"/>
      <c r="H182" s="12"/>
      <c r="I182" s="212">
        <v>96</v>
      </c>
      <c r="J182" s="13">
        <v>6</v>
      </c>
      <c r="K182" s="8"/>
      <c r="V182" s="14"/>
      <c r="W182" s="14"/>
    </row>
    <row r="183" spans="1:24" ht="15.9" customHeight="1">
      <c r="D183" s="18"/>
      <c r="E183" s="12"/>
      <c r="G183" s="12"/>
      <c r="H183" s="12"/>
      <c r="I183" s="212">
        <v>-1</v>
      </c>
      <c r="J183" s="13">
        <v>6</v>
      </c>
      <c r="K183" s="8"/>
      <c r="V183" s="14"/>
      <c r="W183" s="14"/>
    </row>
    <row r="184" spans="1:24" ht="15.9" customHeight="1">
      <c r="D184" s="242">
        <f>TEILNEHMER*G184</f>
        <v>53.65</v>
      </c>
      <c r="E184" s="12" t="s">
        <v>41</v>
      </c>
      <c r="F184" s="12" t="s">
        <v>43</v>
      </c>
      <c r="G184" s="26">
        <v>0.185</v>
      </c>
      <c r="H184" s="12" t="s">
        <v>41</v>
      </c>
      <c r="I184" s="212">
        <v>4</v>
      </c>
      <c r="J184" s="13">
        <v>6</v>
      </c>
      <c r="K184" s="8"/>
      <c r="V184" s="14"/>
      <c r="W184" s="14"/>
    </row>
    <row r="185" spans="1:24" ht="15.9" customHeight="1">
      <c r="D185" s="242">
        <f>TEILNEHMER*G185</f>
        <v>21.75</v>
      </c>
      <c r="E185" s="12" t="s">
        <v>41</v>
      </c>
      <c r="F185" s="12" t="s">
        <v>42</v>
      </c>
      <c r="G185" s="26">
        <v>7.4999999999999997E-2</v>
      </c>
      <c r="H185" s="12" t="s">
        <v>41</v>
      </c>
      <c r="I185" s="212">
        <v>4</v>
      </c>
      <c r="J185" s="13">
        <v>6</v>
      </c>
      <c r="K185" s="8"/>
      <c r="V185" s="14"/>
      <c r="W185" s="14"/>
    </row>
    <row r="186" spans="1:24" ht="15.9" customHeight="1">
      <c r="D186" s="18">
        <f>TEILNEHMER/1000*G186</f>
        <v>5.3649999999999993</v>
      </c>
      <c r="E186" s="12" t="s">
        <v>15</v>
      </c>
      <c r="F186" s="12" t="s">
        <v>44</v>
      </c>
      <c r="G186" s="17">
        <v>18.5</v>
      </c>
      <c r="H186" s="12" t="s">
        <v>17</v>
      </c>
      <c r="I186" s="212">
        <v>108</v>
      </c>
      <c r="J186" s="13">
        <v>6</v>
      </c>
      <c r="K186" s="8"/>
      <c r="V186" s="14"/>
      <c r="W186" s="14"/>
    </row>
    <row r="187" spans="1:24" ht="15.9" customHeight="1">
      <c r="D187" s="279">
        <f>TEILNEHMER/1000*G187</f>
        <v>21.459999999999997</v>
      </c>
      <c r="E187" s="12" t="s">
        <v>15</v>
      </c>
      <c r="F187" s="12" t="s">
        <v>45</v>
      </c>
      <c r="G187" s="17">
        <v>74</v>
      </c>
      <c r="H187" s="12" t="s">
        <v>17</v>
      </c>
      <c r="I187" s="212">
        <v>3</v>
      </c>
      <c r="J187" s="13">
        <v>5</v>
      </c>
      <c r="K187" s="8">
        <v>6</v>
      </c>
      <c r="V187" s="14"/>
      <c r="W187" s="14"/>
    </row>
    <row r="188" spans="1:24" ht="15.9" customHeight="1">
      <c r="D188" s="18">
        <f>TEILNEHMER/1000*G188</f>
        <v>5.3649999999999993</v>
      </c>
      <c r="E188" s="12" t="s">
        <v>15</v>
      </c>
      <c r="F188" s="12" t="s">
        <v>46</v>
      </c>
      <c r="G188" s="17">
        <v>18.5</v>
      </c>
      <c r="H188" s="12" t="s">
        <v>17</v>
      </c>
      <c r="I188" s="212">
        <v>16</v>
      </c>
      <c r="J188" s="13">
        <v>6</v>
      </c>
      <c r="K188" s="8"/>
      <c r="V188" s="14"/>
      <c r="W188" s="14"/>
    </row>
    <row r="189" spans="1:24" ht="15.9" customHeight="1">
      <c r="D189" s="234">
        <f>TEILNEHMER/1000*G189</f>
        <v>4.2774999999999999</v>
      </c>
      <c r="E189" s="12" t="s">
        <v>15</v>
      </c>
      <c r="F189" s="12" t="s">
        <v>603</v>
      </c>
      <c r="G189" s="17">
        <v>14.75</v>
      </c>
      <c r="H189" s="12" t="s">
        <v>17</v>
      </c>
      <c r="I189" s="212">
        <v>2</v>
      </c>
      <c r="J189" s="13">
        <v>5</v>
      </c>
      <c r="K189" s="8">
        <v>6</v>
      </c>
      <c r="V189" s="14"/>
      <c r="W189" s="14"/>
    </row>
    <row r="190" spans="1:24" ht="15.9" customHeight="1">
      <c r="D190" s="231">
        <f>TEILNEHMER/1000*G190</f>
        <v>13.919999999999998</v>
      </c>
      <c r="E190" s="12" t="s">
        <v>15</v>
      </c>
      <c r="F190" s="12" t="s">
        <v>28</v>
      </c>
      <c r="G190" s="17">
        <v>48</v>
      </c>
      <c r="H190" s="12" t="s">
        <v>17</v>
      </c>
      <c r="I190" s="212">
        <v>1</v>
      </c>
      <c r="J190" s="8">
        <v>5</v>
      </c>
      <c r="K190" s="8">
        <v>6</v>
      </c>
      <c r="R190" s="14"/>
      <c r="S190" s="14"/>
      <c r="T190" s="14"/>
      <c r="U190" s="14"/>
      <c r="V190" s="14"/>
      <c r="W190" s="14"/>
    </row>
    <row r="191" spans="1:24" ht="15.9" customHeight="1">
      <c r="D191" s="18"/>
      <c r="E191" s="12"/>
      <c r="F191" s="12"/>
      <c r="G191" s="17"/>
      <c r="H191" s="12"/>
      <c r="I191" s="212">
        <v>-1</v>
      </c>
      <c r="J191" s="13">
        <v>6</v>
      </c>
      <c r="K191" s="8"/>
      <c r="W191" s="14"/>
      <c r="X191" s="14"/>
    </row>
    <row r="192" spans="1:24" ht="15.9" customHeight="1">
      <c r="A192" s="48"/>
      <c r="B192" s="44" t="s">
        <v>23</v>
      </c>
      <c r="C192" s="11" t="s">
        <v>60</v>
      </c>
      <c r="D192" s="280"/>
      <c r="E192" s="1"/>
      <c r="F192" s="1"/>
      <c r="I192" s="212">
        <v>97</v>
      </c>
      <c r="J192" s="8">
        <v>6</v>
      </c>
      <c r="K192" s="8"/>
      <c r="M192" s="1"/>
      <c r="W192" s="14"/>
      <c r="X192" s="14"/>
    </row>
    <row r="193" spans="1:24" ht="15.9" customHeight="1">
      <c r="D193" s="18"/>
      <c r="E193" s="12"/>
      <c r="F193" s="12"/>
      <c r="G193" s="12"/>
      <c r="H193" s="12"/>
      <c r="I193" s="212">
        <v>-1</v>
      </c>
      <c r="J193" s="13">
        <v>6</v>
      </c>
      <c r="K193" s="8"/>
      <c r="M193" s="1"/>
      <c r="W193" s="14"/>
      <c r="X193" s="14"/>
    </row>
    <row r="194" spans="1:24" ht="15.9" customHeight="1">
      <c r="D194" s="234">
        <f>(TEILNEHMER-FLEISCHLOS)/1000*G194</f>
        <v>14.950000000000001</v>
      </c>
      <c r="E194" s="12" t="s">
        <v>15</v>
      </c>
      <c r="F194" s="12" t="s">
        <v>61</v>
      </c>
      <c r="G194" s="17">
        <v>65</v>
      </c>
      <c r="H194" s="12" t="s">
        <v>17</v>
      </c>
      <c r="I194" s="212">
        <v>2</v>
      </c>
      <c r="J194" s="8">
        <v>6</v>
      </c>
      <c r="K194" s="8"/>
    </row>
    <row r="195" spans="1:24" ht="15.9" customHeight="1">
      <c r="D195" s="18"/>
      <c r="E195" s="12"/>
      <c r="F195" s="12" t="s">
        <v>802</v>
      </c>
      <c r="G195" s="17"/>
      <c r="H195" s="12"/>
      <c r="I195" s="212">
        <v>94</v>
      </c>
      <c r="J195" s="8">
        <v>6</v>
      </c>
      <c r="K195" s="8"/>
    </row>
    <row r="196" spans="1:24" ht="15.9" customHeight="1">
      <c r="D196" s="18">
        <f>(TEILNEHMER-FLEISCHLOS)/1000*G196</f>
        <v>2.3000000000000003</v>
      </c>
      <c r="E196" s="12" t="s">
        <v>41</v>
      </c>
      <c r="F196" s="12" t="s">
        <v>186</v>
      </c>
      <c r="G196" s="17">
        <v>10</v>
      </c>
      <c r="H196" s="12" t="s">
        <v>136</v>
      </c>
      <c r="I196" s="212">
        <v>16</v>
      </c>
      <c r="J196" s="8">
        <v>5</v>
      </c>
      <c r="K196" s="8">
        <v>6</v>
      </c>
    </row>
    <row r="197" spans="1:24" ht="15.9" customHeight="1">
      <c r="D197" s="18">
        <f>TEILNEHMER*G197/1000</f>
        <v>8.6419999999999995</v>
      </c>
      <c r="E197" s="12" t="s">
        <v>15</v>
      </c>
      <c r="F197" s="12" t="s">
        <v>62</v>
      </c>
      <c r="G197" s="17">
        <v>29.8</v>
      </c>
      <c r="H197" s="12" t="s">
        <v>17</v>
      </c>
      <c r="I197" s="212">
        <v>16</v>
      </c>
      <c r="J197" s="8">
        <v>6</v>
      </c>
      <c r="K197" s="8"/>
    </row>
    <row r="198" spans="1:24" ht="15.9" customHeight="1">
      <c r="D198" s="18">
        <f>TEILNEHMER*G198/1000</f>
        <v>4.3209999999999997</v>
      </c>
      <c r="E198" s="12" t="s">
        <v>15</v>
      </c>
      <c r="F198" s="12" t="s">
        <v>63</v>
      </c>
      <c r="G198" s="17">
        <v>14.9</v>
      </c>
      <c r="H198" s="12" t="s">
        <v>17</v>
      </c>
      <c r="I198" s="212">
        <v>16</v>
      </c>
      <c r="J198" s="8">
        <v>6</v>
      </c>
      <c r="K198" s="8"/>
    </row>
    <row r="199" spans="1:24" ht="15.9" customHeight="1">
      <c r="D199" s="18">
        <f>TEILNEHMER*G199</f>
        <v>3.48</v>
      </c>
      <c r="E199" s="12" t="s">
        <v>29</v>
      </c>
      <c r="F199" s="12" t="s">
        <v>64</v>
      </c>
      <c r="G199" s="53">
        <v>1.2E-2</v>
      </c>
      <c r="H199" s="12"/>
      <c r="I199" s="212">
        <v>17</v>
      </c>
      <c r="J199" s="8">
        <v>6</v>
      </c>
      <c r="K199" s="8"/>
    </row>
    <row r="200" spans="1:24" ht="15.9" customHeight="1">
      <c r="D200" s="242">
        <f>(TEILNEHMER-FLEISCHLOS)/1000*G200</f>
        <v>4.6000000000000005</v>
      </c>
      <c r="E200" s="12" t="s">
        <v>41</v>
      </c>
      <c r="F200" s="12" t="s">
        <v>161</v>
      </c>
      <c r="G200" s="17">
        <v>20</v>
      </c>
      <c r="H200" s="12" t="s">
        <v>136</v>
      </c>
      <c r="I200" s="212">
        <v>4</v>
      </c>
      <c r="J200" s="8">
        <v>5</v>
      </c>
      <c r="K200" s="8">
        <v>6</v>
      </c>
    </row>
    <row r="201" spans="1:24" ht="15.9" customHeight="1">
      <c r="D201" s="18"/>
      <c r="E201" s="12"/>
      <c r="F201" s="12"/>
      <c r="G201" s="26"/>
      <c r="H201" s="12"/>
      <c r="I201" s="212">
        <v>-1</v>
      </c>
      <c r="J201" s="8">
        <v>6</v>
      </c>
      <c r="K201" s="8"/>
    </row>
    <row r="202" spans="1:24" ht="15.9" customHeight="1">
      <c r="D202" s="231">
        <f>TEILNEHMER*G202</f>
        <v>377</v>
      </c>
      <c r="E202" s="12" t="s">
        <v>18</v>
      </c>
      <c r="F202" s="12" t="s">
        <v>809</v>
      </c>
      <c r="G202" s="18">
        <v>1.3</v>
      </c>
      <c r="H202" s="12" t="s">
        <v>18</v>
      </c>
      <c r="I202" s="212">
        <v>1</v>
      </c>
      <c r="J202" s="8">
        <v>6</v>
      </c>
      <c r="K202" s="8"/>
    </row>
    <row r="203" spans="1:24" ht="15.9" customHeight="1">
      <c r="D203" s="18">
        <f>TEILNEHMER/1000*G203</f>
        <v>9.5699999999999985</v>
      </c>
      <c r="E203" s="12" t="s">
        <v>41</v>
      </c>
      <c r="F203" s="12" t="s">
        <v>186</v>
      </c>
      <c r="G203" s="17">
        <v>33</v>
      </c>
      <c r="H203" s="12" t="s">
        <v>136</v>
      </c>
      <c r="I203" s="212">
        <v>16</v>
      </c>
      <c r="J203" s="8">
        <v>6</v>
      </c>
      <c r="K203" s="8"/>
    </row>
    <row r="204" spans="1:24" ht="15.9" customHeight="1">
      <c r="D204" s="242">
        <f>TEILNEHMER*G204</f>
        <v>37.700000000000003</v>
      </c>
      <c r="E204" s="12" t="s">
        <v>41</v>
      </c>
      <c r="F204" s="12" t="s">
        <v>65</v>
      </c>
      <c r="G204" s="26">
        <v>0.13</v>
      </c>
      <c r="H204" s="12" t="s">
        <v>41</v>
      </c>
      <c r="I204" s="212">
        <v>4</v>
      </c>
      <c r="J204" s="8">
        <v>5</v>
      </c>
      <c r="K204" s="8">
        <v>6</v>
      </c>
    </row>
    <row r="205" spans="1:24" ht="15.9" customHeight="1">
      <c r="D205" s="18">
        <f>TEILNEHMER*G205</f>
        <v>8.6999999999999993</v>
      </c>
      <c r="E205" s="12" t="s">
        <v>29</v>
      </c>
      <c r="F205" s="12" t="s">
        <v>66</v>
      </c>
      <c r="G205" s="26">
        <v>0.03</v>
      </c>
      <c r="H205" s="12" t="s">
        <v>29</v>
      </c>
      <c r="I205" s="212">
        <v>16</v>
      </c>
      <c r="J205" s="8">
        <v>6</v>
      </c>
      <c r="K205" s="8"/>
    </row>
    <row r="206" spans="1:24" ht="15.9" customHeight="1">
      <c r="D206" s="18">
        <f>TEILNEHMER*G206/1000</f>
        <v>2.9</v>
      </c>
      <c r="E206" s="12" t="s">
        <v>15</v>
      </c>
      <c r="F206" s="12" t="s">
        <v>67</v>
      </c>
      <c r="G206" s="18">
        <v>10</v>
      </c>
      <c r="H206" s="12" t="s">
        <v>17</v>
      </c>
      <c r="I206" s="212">
        <v>16</v>
      </c>
      <c r="J206" s="8">
        <v>6</v>
      </c>
      <c r="K206" s="8"/>
      <c r="V206" s="14"/>
      <c r="W206" s="14"/>
    </row>
    <row r="207" spans="1:24" ht="15.9" customHeight="1">
      <c r="D207" s="18"/>
      <c r="E207" s="12"/>
      <c r="F207" s="12"/>
      <c r="G207" s="53"/>
      <c r="H207" s="12"/>
      <c r="I207" s="212">
        <v>-1</v>
      </c>
      <c r="J207" s="13">
        <v>6</v>
      </c>
      <c r="K207" s="8"/>
      <c r="U207" s="14"/>
      <c r="V207" s="14"/>
      <c r="W207" s="14"/>
    </row>
    <row r="208" spans="1:24" ht="15.9" customHeight="1">
      <c r="A208" s="48"/>
      <c r="B208" s="44" t="s">
        <v>32</v>
      </c>
      <c r="C208" s="251" t="s">
        <v>756</v>
      </c>
      <c r="D208" s="281"/>
      <c r="E208" s="251"/>
      <c r="F208" s="251"/>
      <c r="G208"/>
      <c r="H208"/>
      <c r="I208" s="265">
        <v>97</v>
      </c>
      <c r="J208" s="8">
        <v>6</v>
      </c>
      <c r="K208" s="8"/>
      <c r="V208" s="14"/>
      <c r="W208" s="14"/>
    </row>
    <row r="209" spans="1:23" ht="15.9" customHeight="1">
      <c r="C209" s="251"/>
      <c r="E209"/>
      <c r="F209"/>
      <c r="G209"/>
      <c r="H209"/>
      <c r="I209" s="265"/>
      <c r="J209" s="8">
        <v>6</v>
      </c>
      <c r="K209" s="8"/>
      <c r="V209" s="14"/>
      <c r="W209" s="14"/>
    </row>
    <row r="210" spans="1:23" ht="15.75" customHeight="1">
      <c r="C210" s="251"/>
      <c r="D210" s="18">
        <f>TEILNEHMER*G210/1000</f>
        <v>17.399999999999999</v>
      </c>
      <c r="E210" s="266" t="s">
        <v>15</v>
      </c>
      <c r="F210" s="266" t="s">
        <v>28</v>
      </c>
      <c r="G210" s="17">
        <v>60</v>
      </c>
      <c r="H210" s="266" t="s">
        <v>17</v>
      </c>
      <c r="I210" s="267">
        <v>1</v>
      </c>
      <c r="J210" s="8">
        <v>6</v>
      </c>
      <c r="K210" s="8"/>
      <c r="U210" s="14"/>
      <c r="V210" s="14"/>
      <c r="W210" s="14"/>
    </row>
    <row r="211" spans="1:23" ht="15.75" customHeight="1">
      <c r="C211" s="251"/>
      <c r="D211" s="234">
        <f>TEILNEHMER*G211/1000</f>
        <v>34.799999999999997</v>
      </c>
      <c r="E211" s="266" t="s">
        <v>15</v>
      </c>
      <c r="F211" s="266" t="s">
        <v>224</v>
      </c>
      <c r="G211" s="17">
        <v>120</v>
      </c>
      <c r="H211" s="266" t="s">
        <v>17</v>
      </c>
      <c r="I211" s="267">
        <v>2</v>
      </c>
      <c r="J211" s="8">
        <v>6</v>
      </c>
      <c r="K211" s="8"/>
      <c r="U211" s="14"/>
      <c r="V211" s="14"/>
      <c r="W211" s="14"/>
    </row>
    <row r="212" spans="1:23" ht="15.75" customHeight="1">
      <c r="C212" s="251"/>
      <c r="D212" s="18">
        <f>TEILNEHMER*G212/1000</f>
        <v>2.9</v>
      </c>
      <c r="E212" s="266" t="s">
        <v>15</v>
      </c>
      <c r="F212" s="266" t="s">
        <v>16</v>
      </c>
      <c r="G212" s="17">
        <v>10</v>
      </c>
      <c r="H212" s="266" t="s">
        <v>17</v>
      </c>
      <c r="I212" s="285">
        <v>16</v>
      </c>
      <c r="J212" s="8">
        <v>6</v>
      </c>
      <c r="K212" s="8"/>
      <c r="U212" s="14"/>
      <c r="V212" s="14"/>
      <c r="W212" s="14"/>
    </row>
    <row r="213" spans="1:23" ht="15.75" customHeight="1">
      <c r="C213" s="251"/>
      <c r="D213" s="17">
        <f>TEILNEHMER*G213</f>
        <v>290</v>
      </c>
      <c r="E213" s="266" t="s">
        <v>221</v>
      </c>
      <c r="F213" s="266" t="s">
        <v>803</v>
      </c>
      <c r="G213" s="17">
        <v>1</v>
      </c>
      <c r="H213" s="266" t="s">
        <v>221</v>
      </c>
      <c r="I213" s="285">
        <v>1</v>
      </c>
      <c r="J213" s="8">
        <v>6</v>
      </c>
      <c r="K213" s="8"/>
      <c r="U213" s="14"/>
      <c r="V213" s="14"/>
      <c r="W213" s="14"/>
    </row>
    <row r="214" spans="1:23" ht="15.9" customHeight="1">
      <c r="D214" s="18"/>
      <c r="E214" s="12"/>
      <c r="F214" s="12"/>
      <c r="G214" s="18"/>
      <c r="H214" s="12"/>
      <c r="I214" s="212">
        <v>-1</v>
      </c>
      <c r="J214" s="8">
        <v>6</v>
      </c>
      <c r="K214" s="8"/>
      <c r="R214" s="14"/>
      <c r="S214" s="14"/>
      <c r="T214" s="14"/>
      <c r="U214" s="14"/>
      <c r="V214" s="14"/>
      <c r="W214" s="14"/>
    </row>
    <row r="215" spans="1:23" ht="15.9" customHeight="1">
      <c r="D215" s="18"/>
      <c r="I215" s="212">
        <v>99</v>
      </c>
      <c r="J215" s="8">
        <v>6</v>
      </c>
      <c r="K215" s="8"/>
      <c r="R215" s="14"/>
      <c r="S215" s="14"/>
      <c r="T215" s="14"/>
      <c r="U215" s="14"/>
      <c r="V215" s="14"/>
      <c r="W215" s="14"/>
    </row>
    <row r="216" spans="1:23" ht="15.9" customHeight="1">
      <c r="B216" s="38" t="s">
        <v>37</v>
      </c>
      <c r="C216" s="2"/>
      <c r="I216" s="212">
        <v>200</v>
      </c>
      <c r="J216" s="8">
        <v>6</v>
      </c>
      <c r="K216" s="8"/>
      <c r="R216" s="14"/>
      <c r="S216" s="14"/>
      <c r="T216" s="14"/>
      <c r="U216" s="14"/>
      <c r="V216" s="14"/>
      <c r="W216" s="14"/>
    </row>
    <row r="217" spans="1:23" ht="15.9" customHeight="1">
      <c r="B217" s="38"/>
      <c r="C217" s="2"/>
      <c r="D217" s="19" t="s">
        <v>566</v>
      </c>
      <c r="E217" s="23" t="s">
        <v>567</v>
      </c>
      <c r="F217" s="12"/>
      <c r="G217" s="26"/>
      <c r="H217" s="12"/>
      <c r="I217" s="212">
        <v>201</v>
      </c>
      <c r="J217" s="8">
        <v>6</v>
      </c>
      <c r="K217" s="8"/>
      <c r="R217" s="14"/>
      <c r="S217" s="14"/>
      <c r="T217" s="14"/>
      <c r="U217" s="14"/>
      <c r="V217" s="14"/>
      <c r="W217" s="14"/>
    </row>
    <row r="218" spans="1:23" ht="15.9" customHeight="1">
      <c r="B218" s="38"/>
      <c r="C218" s="2"/>
      <c r="E218" s="2" t="s">
        <v>565</v>
      </c>
      <c r="I218" s="212">
        <v>201</v>
      </c>
      <c r="J218" s="8">
        <v>6</v>
      </c>
      <c r="K218" s="8"/>
      <c r="R218" s="14"/>
      <c r="S218" s="14"/>
      <c r="T218" s="14"/>
      <c r="U218" s="14"/>
      <c r="V218" s="14"/>
      <c r="W218" s="14"/>
    </row>
    <row r="219" spans="1:23" ht="15.9" customHeight="1">
      <c r="I219" s="212">
        <v>-1</v>
      </c>
      <c r="J219" s="13">
        <v>6</v>
      </c>
      <c r="K219" s="8"/>
    </row>
    <row r="220" spans="1:23" ht="45" customHeight="1">
      <c r="A220" s="4" t="s">
        <v>0</v>
      </c>
      <c r="B220" s="4" t="s">
        <v>1</v>
      </c>
      <c r="C220" s="4" t="s">
        <v>2</v>
      </c>
      <c r="D220" s="273" t="s">
        <v>3</v>
      </c>
      <c r="E220" s="4" t="s">
        <v>4</v>
      </c>
      <c r="F220" s="4" t="s">
        <v>5</v>
      </c>
      <c r="G220" s="4" t="s">
        <v>6</v>
      </c>
      <c r="H220" s="4" t="s">
        <v>4</v>
      </c>
      <c r="I220" s="4" t="s">
        <v>7</v>
      </c>
      <c r="J220" s="4" t="s">
        <v>8</v>
      </c>
      <c r="K220" s="4" t="s">
        <v>9</v>
      </c>
    </row>
    <row r="221" spans="1:23" ht="15.9" customHeight="1">
      <c r="A221" s="5">
        <f>AUFBAU_DATUM+6</f>
        <v>42587</v>
      </c>
      <c r="B221" s="249"/>
      <c r="C221" s="39" t="s">
        <v>91</v>
      </c>
      <c r="D221" s="278"/>
      <c r="E221" s="12"/>
      <c r="F221" s="12"/>
      <c r="G221" s="26"/>
      <c r="H221" s="12"/>
      <c r="I221" s="212">
        <v>0</v>
      </c>
      <c r="J221" s="8">
        <v>7</v>
      </c>
      <c r="K221" s="8"/>
      <c r="L221" s="1"/>
      <c r="M221" s="17"/>
      <c r="N221" s="12"/>
      <c r="O221" s="12"/>
      <c r="P221" s="17"/>
      <c r="Q221" s="12"/>
      <c r="R221" s="49"/>
      <c r="S221" s="22"/>
      <c r="T221" s="14"/>
      <c r="U221" s="14"/>
      <c r="V221" s="14"/>
      <c r="W221" s="14"/>
    </row>
    <row r="222" spans="1:23" ht="15.9" customHeight="1">
      <c r="D222" s="18"/>
      <c r="E222" s="12"/>
      <c r="F222" s="12"/>
      <c r="G222" s="12"/>
      <c r="H222" s="12"/>
      <c r="I222" s="212">
        <v>95</v>
      </c>
      <c r="J222" s="8">
        <v>7</v>
      </c>
      <c r="K222" s="8"/>
      <c r="L222" s="1"/>
      <c r="M222" s="17"/>
      <c r="N222" s="12"/>
      <c r="O222" s="12"/>
      <c r="P222" s="55"/>
      <c r="Q222" s="12"/>
      <c r="R222" s="49"/>
      <c r="S222" s="22"/>
      <c r="T222" s="14"/>
      <c r="U222" s="14"/>
      <c r="V222" s="14"/>
      <c r="W222" s="14"/>
    </row>
    <row r="223" spans="1:23" ht="15.9" customHeight="1">
      <c r="A223" s="48"/>
      <c r="B223" s="42" t="s">
        <v>39</v>
      </c>
      <c r="C223" s="11" t="s">
        <v>40</v>
      </c>
      <c r="F223" s="12"/>
      <c r="G223" s="12"/>
      <c r="H223" s="12"/>
      <c r="I223" s="212">
        <v>96</v>
      </c>
      <c r="J223" s="8">
        <v>7</v>
      </c>
      <c r="K223" s="8"/>
      <c r="L223" s="1"/>
      <c r="M223" s="17"/>
      <c r="N223" s="12"/>
      <c r="O223" s="12"/>
      <c r="P223" s="17"/>
      <c r="Q223" s="12"/>
      <c r="R223" s="49"/>
      <c r="S223" s="22"/>
      <c r="T223" s="14"/>
      <c r="U223" s="14"/>
      <c r="V223" s="14"/>
      <c r="W223" s="14"/>
    </row>
    <row r="224" spans="1:23" ht="15.9" customHeight="1">
      <c r="D224" s="18"/>
      <c r="E224" s="12"/>
      <c r="F224" s="12"/>
      <c r="G224" s="12"/>
      <c r="H224" s="12"/>
      <c r="I224" s="212">
        <v>-1</v>
      </c>
      <c r="J224" s="8">
        <v>7</v>
      </c>
      <c r="K224" s="8"/>
      <c r="L224" s="1"/>
      <c r="M224" s="17"/>
      <c r="N224" s="12"/>
      <c r="O224" s="12"/>
      <c r="Q224" s="12"/>
      <c r="R224" s="49"/>
      <c r="S224" s="22"/>
      <c r="T224" s="14"/>
      <c r="U224" s="14"/>
      <c r="V224" s="14"/>
      <c r="W224" s="14"/>
    </row>
    <row r="225" spans="1:23" ht="15.9" customHeight="1">
      <c r="D225" s="242">
        <f>TEILNEHMER*G225</f>
        <v>53.65</v>
      </c>
      <c r="E225" s="12" t="s">
        <v>41</v>
      </c>
      <c r="F225" s="12" t="s">
        <v>42</v>
      </c>
      <c r="G225" s="26">
        <v>0.185</v>
      </c>
      <c r="H225" s="12" t="s">
        <v>41</v>
      </c>
      <c r="I225" s="212">
        <v>4</v>
      </c>
      <c r="J225" s="8">
        <v>7</v>
      </c>
      <c r="K225" s="8"/>
      <c r="L225" s="1"/>
      <c r="M225" s="17"/>
      <c r="N225" s="12"/>
      <c r="O225" s="12"/>
      <c r="Q225" s="12"/>
      <c r="R225" s="49"/>
      <c r="S225" s="22"/>
      <c r="T225" s="14"/>
      <c r="U225" s="14"/>
      <c r="V225" s="14"/>
      <c r="W225" s="14"/>
    </row>
    <row r="226" spans="1:23" ht="15.9" customHeight="1">
      <c r="D226" s="242">
        <f>TEILNEHMER*G226</f>
        <v>21.75</v>
      </c>
      <c r="E226" s="12" t="s">
        <v>41</v>
      </c>
      <c r="F226" s="12" t="s">
        <v>43</v>
      </c>
      <c r="G226" s="26">
        <v>7.4999999999999997E-2</v>
      </c>
      <c r="H226" s="12" t="s">
        <v>41</v>
      </c>
      <c r="I226" s="212">
        <v>4</v>
      </c>
      <c r="J226" s="8">
        <v>7</v>
      </c>
      <c r="K226" s="8"/>
      <c r="R226" s="14"/>
      <c r="S226" s="14"/>
      <c r="T226" s="14"/>
      <c r="U226" s="14"/>
      <c r="V226" s="14"/>
      <c r="W226" s="14"/>
    </row>
    <row r="227" spans="1:23" ht="15.9" customHeight="1">
      <c r="D227" s="18">
        <f>TEILNEHMER/1000*G227</f>
        <v>5.3649999999999993</v>
      </c>
      <c r="E227" s="12" t="s">
        <v>15</v>
      </c>
      <c r="F227" s="12" t="s">
        <v>44</v>
      </c>
      <c r="G227" s="17">
        <v>18.5</v>
      </c>
      <c r="H227" s="12" t="s">
        <v>17</v>
      </c>
      <c r="I227" s="212">
        <v>108</v>
      </c>
      <c r="J227" s="8">
        <v>7</v>
      </c>
      <c r="K227" s="8"/>
      <c r="R227" s="14"/>
      <c r="S227" s="14"/>
      <c r="T227" s="14"/>
      <c r="U227" s="14"/>
      <c r="V227" s="14"/>
      <c r="W227" s="14"/>
    </row>
    <row r="228" spans="1:23" ht="15.9" customHeight="1">
      <c r="D228" s="279">
        <f>TEILNEHMER/1000*G228</f>
        <v>21.459999999999997</v>
      </c>
      <c r="E228" s="12" t="s">
        <v>15</v>
      </c>
      <c r="F228" s="12" t="s">
        <v>45</v>
      </c>
      <c r="G228" s="17">
        <v>74</v>
      </c>
      <c r="H228" s="12" t="s">
        <v>17</v>
      </c>
      <c r="I228" s="212">
        <v>3</v>
      </c>
      <c r="J228" s="8">
        <v>6</v>
      </c>
      <c r="K228" s="8">
        <v>7</v>
      </c>
      <c r="R228" s="14"/>
      <c r="S228" s="14"/>
      <c r="T228" s="14"/>
      <c r="U228" s="14"/>
      <c r="V228" s="14"/>
      <c r="W228" s="14"/>
    </row>
    <row r="229" spans="1:23" ht="15.9" customHeight="1">
      <c r="D229" s="18">
        <f>TEILNEHMER/1000*G229</f>
        <v>5.3649999999999993</v>
      </c>
      <c r="E229" s="12" t="s">
        <v>15</v>
      </c>
      <c r="F229" s="12" t="s">
        <v>46</v>
      </c>
      <c r="G229" s="17">
        <v>18.5</v>
      </c>
      <c r="H229" s="12" t="s">
        <v>17</v>
      </c>
      <c r="I229" s="212">
        <v>16</v>
      </c>
      <c r="J229" s="8">
        <v>7</v>
      </c>
      <c r="K229" s="8"/>
      <c r="R229" s="14"/>
      <c r="S229" s="14"/>
      <c r="T229" s="14"/>
      <c r="U229" s="14"/>
      <c r="V229" s="14"/>
      <c r="W229" s="14"/>
    </row>
    <row r="230" spans="1:23" ht="15.9" customHeight="1">
      <c r="D230" s="234">
        <f>TEILNEHMER/1000*G230</f>
        <v>4.2774999999999999</v>
      </c>
      <c r="E230" s="12" t="s">
        <v>15</v>
      </c>
      <c r="F230" s="12" t="s">
        <v>603</v>
      </c>
      <c r="G230" s="17">
        <v>14.75</v>
      </c>
      <c r="H230" s="12" t="s">
        <v>17</v>
      </c>
      <c r="I230" s="212">
        <v>2</v>
      </c>
      <c r="J230" s="8">
        <v>6</v>
      </c>
      <c r="K230" s="8">
        <v>7</v>
      </c>
      <c r="R230" s="14"/>
      <c r="S230" s="14"/>
      <c r="T230" s="14"/>
      <c r="U230" s="14"/>
      <c r="V230" s="14"/>
      <c r="W230" s="14"/>
    </row>
    <row r="231" spans="1:23" ht="15.9" customHeight="1">
      <c r="D231" s="231">
        <f>TEILNEHMER/1000*G231</f>
        <v>13.919999999999998</v>
      </c>
      <c r="E231" s="12" t="s">
        <v>15</v>
      </c>
      <c r="F231" s="12" t="s">
        <v>28</v>
      </c>
      <c r="G231" s="17">
        <v>48</v>
      </c>
      <c r="H231" s="12" t="s">
        <v>17</v>
      </c>
      <c r="I231" s="212">
        <v>1</v>
      </c>
      <c r="J231" s="8">
        <v>6</v>
      </c>
      <c r="K231" s="8">
        <v>7</v>
      </c>
      <c r="R231" s="14"/>
      <c r="S231" s="14"/>
      <c r="T231" s="14"/>
      <c r="U231" s="14"/>
      <c r="V231" s="14"/>
      <c r="W231" s="14"/>
    </row>
    <row r="232" spans="1:23" ht="15.9" customHeight="1">
      <c r="D232" s="18"/>
      <c r="E232" s="12"/>
      <c r="F232" s="12"/>
      <c r="G232" s="12"/>
      <c r="H232" s="12"/>
      <c r="I232" s="212">
        <v>-1</v>
      </c>
      <c r="J232" s="8">
        <v>7</v>
      </c>
      <c r="K232" s="8"/>
      <c r="R232" s="14"/>
      <c r="S232" s="14"/>
      <c r="T232" s="14"/>
      <c r="U232" s="14"/>
      <c r="V232" s="14"/>
      <c r="W232" s="14"/>
    </row>
    <row r="233" spans="1:23" ht="15.9" customHeight="1">
      <c r="A233" s="48"/>
      <c r="B233" s="44" t="s">
        <v>23</v>
      </c>
      <c r="C233" s="11" t="s">
        <v>92</v>
      </c>
      <c r="F233" s="12"/>
      <c r="G233" s="12"/>
      <c r="H233" s="12"/>
      <c r="I233" s="212">
        <v>97</v>
      </c>
      <c r="J233" s="8">
        <v>7</v>
      </c>
      <c r="K233" s="8"/>
      <c r="R233" s="14"/>
      <c r="S233" s="14"/>
      <c r="T233" s="14"/>
      <c r="U233" s="14"/>
      <c r="V233" s="14"/>
      <c r="W233" s="14"/>
    </row>
    <row r="234" spans="1:23" ht="15.9" customHeight="1">
      <c r="D234" s="18"/>
      <c r="E234" s="12"/>
      <c r="F234" s="12"/>
      <c r="G234" s="12"/>
      <c r="H234" s="12"/>
      <c r="I234" s="212">
        <v>-1</v>
      </c>
      <c r="J234" s="8">
        <v>7</v>
      </c>
      <c r="K234" s="8"/>
      <c r="R234" s="14"/>
      <c r="S234" s="14"/>
      <c r="T234" s="14"/>
      <c r="U234" s="14"/>
      <c r="V234" s="14"/>
      <c r="W234" s="14"/>
    </row>
    <row r="235" spans="1:23" ht="15.9" customHeight="1">
      <c r="D235" s="234">
        <f>(TEILNEHMER-FLEISCHLOS)/1000*G235</f>
        <v>33.35</v>
      </c>
      <c r="E235" s="12" t="s">
        <v>15</v>
      </c>
      <c r="F235" s="12" t="s">
        <v>93</v>
      </c>
      <c r="G235" s="17">
        <v>145</v>
      </c>
      <c r="H235" s="12" t="s">
        <v>17</v>
      </c>
      <c r="I235" s="212">
        <v>2</v>
      </c>
      <c r="J235" s="8">
        <v>7</v>
      </c>
      <c r="K235" s="8"/>
      <c r="R235" s="14"/>
      <c r="S235" s="14"/>
      <c r="T235" s="14"/>
      <c r="U235" s="14"/>
      <c r="V235" s="14"/>
      <c r="W235" s="14"/>
    </row>
    <row r="236" spans="1:23" ht="15.9" customHeight="1">
      <c r="D236" s="18">
        <f>(TEILNEHMER-FLEISCHLOS)*G236</f>
        <v>5.75</v>
      </c>
      <c r="E236" s="12" t="s">
        <v>18</v>
      </c>
      <c r="F236" s="12" t="s">
        <v>50</v>
      </c>
      <c r="G236" s="53">
        <v>2.5000000000000001E-2</v>
      </c>
      <c r="H236" s="12" t="s">
        <v>18</v>
      </c>
      <c r="I236" s="212">
        <v>16</v>
      </c>
      <c r="J236" s="8">
        <v>7</v>
      </c>
      <c r="K236" s="8"/>
      <c r="R236" s="14"/>
      <c r="S236" s="14"/>
      <c r="T236" s="14"/>
      <c r="U236" s="14"/>
      <c r="V236" s="14"/>
      <c r="W236" s="14"/>
    </row>
    <row r="237" spans="1:23" ht="15.9" customHeight="1">
      <c r="D237" s="18">
        <v>1</v>
      </c>
      <c r="E237" s="12" t="s">
        <v>94</v>
      </c>
      <c r="F237" s="12" t="s">
        <v>95</v>
      </c>
      <c r="G237" s="17"/>
      <c r="H237" s="12"/>
      <c r="I237" s="212">
        <v>201</v>
      </c>
      <c r="J237" s="8">
        <v>7</v>
      </c>
      <c r="K237" s="8"/>
      <c r="R237" s="14"/>
      <c r="S237" s="14"/>
      <c r="T237" s="14"/>
      <c r="U237" s="14"/>
      <c r="V237" s="14"/>
      <c r="W237" s="14"/>
    </row>
    <row r="238" spans="1:23" ht="15.9" customHeight="1">
      <c r="D238" s="18"/>
      <c r="E238" s="12"/>
      <c r="F238" s="12" t="s">
        <v>96</v>
      </c>
      <c r="G238" s="17"/>
      <c r="H238" s="12"/>
      <c r="I238" s="212">
        <v>201</v>
      </c>
      <c r="J238" s="8">
        <v>7</v>
      </c>
      <c r="K238" s="8"/>
      <c r="R238" s="14"/>
      <c r="S238" s="14"/>
      <c r="T238" s="14"/>
      <c r="U238" s="14"/>
      <c r="V238" s="14"/>
      <c r="W238" s="14"/>
    </row>
    <row r="239" spans="1:23" ht="15.9" customHeight="1">
      <c r="D239" s="18">
        <f>TEILNEHMER*G239</f>
        <v>805.91</v>
      </c>
      <c r="E239" s="12" t="s">
        <v>18</v>
      </c>
      <c r="F239" s="12" t="s">
        <v>97</v>
      </c>
      <c r="G239" s="18">
        <v>2.7789999999999999</v>
      </c>
      <c r="H239" s="12" t="s">
        <v>18</v>
      </c>
      <c r="I239" s="212">
        <v>16</v>
      </c>
      <c r="J239" s="8">
        <v>7</v>
      </c>
      <c r="K239" s="8"/>
      <c r="R239" s="14"/>
      <c r="S239" s="14"/>
      <c r="T239" s="14"/>
      <c r="U239" s="14"/>
      <c r="V239" s="14"/>
      <c r="W239" s="14"/>
    </row>
    <row r="240" spans="1:23" ht="15.9" customHeight="1">
      <c r="D240" s="18"/>
      <c r="E240" s="12"/>
      <c r="F240" s="12" t="s">
        <v>98</v>
      </c>
      <c r="G240" s="17"/>
      <c r="H240" s="12"/>
      <c r="I240" s="212">
        <v>201</v>
      </c>
      <c r="J240" s="8">
        <v>7</v>
      </c>
      <c r="K240" s="8"/>
      <c r="R240" s="14"/>
      <c r="S240" s="14"/>
      <c r="T240" s="14"/>
      <c r="U240" s="14"/>
      <c r="V240" s="14"/>
      <c r="W240" s="14"/>
    </row>
    <row r="241" spans="1:23" ht="15.9" customHeight="1">
      <c r="D241" s="18">
        <f>TEILNEHMER*G241</f>
        <v>7.25</v>
      </c>
      <c r="E241" s="12" t="s">
        <v>29</v>
      </c>
      <c r="F241" s="12" t="s">
        <v>99</v>
      </c>
      <c r="G241" s="26">
        <v>2.5000000000000001E-2</v>
      </c>
      <c r="H241" s="12" t="s">
        <v>29</v>
      </c>
      <c r="I241" s="212">
        <v>16</v>
      </c>
      <c r="J241" s="8">
        <v>7</v>
      </c>
      <c r="K241" s="8"/>
      <c r="R241" s="14"/>
      <c r="S241" s="14"/>
      <c r="T241" s="14"/>
      <c r="U241" s="14"/>
      <c r="V241" s="14"/>
      <c r="W241" s="14"/>
    </row>
    <row r="242" spans="1:23" ht="15.9" customHeight="1">
      <c r="D242" s="18">
        <f>TEILNEHMER*G242</f>
        <v>1.1599999999999999</v>
      </c>
      <c r="E242" s="12" t="s">
        <v>31</v>
      </c>
      <c r="F242" s="12" t="s">
        <v>100</v>
      </c>
      <c r="G242" s="53">
        <v>4.0000000000000001E-3</v>
      </c>
      <c r="H242" s="12" t="s">
        <v>29</v>
      </c>
      <c r="I242" s="212">
        <v>16</v>
      </c>
      <c r="J242" s="8">
        <v>7</v>
      </c>
      <c r="K242" s="8"/>
      <c r="R242" s="14"/>
      <c r="S242" s="14"/>
      <c r="T242" s="14"/>
      <c r="U242" s="14"/>
      <c r="V242" s="14"/>
      <c r="W242" s="14"/>
    </row>
    <row r="243" spans="1:23" ht="15.9" customHeight="1">
      <c r="D243" s="18">
        <f>TEILNEHMER*G243</f>
        <v>7.25</v>
      </c>
      <c r="E243" s="12" t="s">
        <v>18</v>
      </c>
      <c r="F243" s="12" t="s">
        <v>50</v>
      </c>
      <c r="G243" s="53">
        <v>2.5000000000000001E-2</v>
      </c>
      <c r="H243" s="12" t="s">
        <v>18</v>
      </c>
      <c r="I243" s="212">
        <v>16</v>
      </c>
      <c r="J243" s="8">
        <v>7</v>
      </c>
      <c r="K243" s="8"/>
      <c r="R243" s="14"/>
      <c r="S243" s="14"/>
      <c r="T243" s="14"/>
      <c r="U243" s="14"/>
      <c r="V243" s="14"/>
      <c r="W243" s="14"/>
    </row>
    <row r="244" spans="1:23" ht="15.9" customHeight="1">
      <c r="D244" s="18"/>
      <c r="E244" s="12"/>
      <c r="F244" s="12" t="s">
        <v>101</v>
      </c>
      <c r="G244" s="53"/>
      <c r="H244" s="12"/>
      <c r="I244" s="212">
        <v>201</v>
      </c>
      <c r="J244" s="8">
        <v>7</v>
      </c>
      <c r="K244" s="8"/>
      <c r="R244" s="14"/>
      <c r="S244" s="14"/>
      <c r="T244" s="14"/>
      <c r="U244" s="14"/>
      <c r="V244" s="14"/>
      <c r="W244" s="14"/>
    </row>
    <row r="245" spans="1:23" ht="15.9" customHeight="1">
      <c r="D245" s="18"/>
      <c r="E245" s="12"/>
      <c r="F245" s="12"/>
      <c r="G245" s="12"/>
      <c r="H245" s="12"/>
      <c r="I245" s="212">
        <v>-1</v>
      </c>
      <c r="J245" s="8">
        <v>7</v>
      </c>
      <c r="K245" s="8"/>
      <c r="R245" s="14"/>
      <c r="S245" s="14"/>
      <c r="T245" s="14"/>
      <c r="U245" s="14"/>
      <c r="V245" s="14"/>
      <c r="W245" s="14"/>
    </row>
    <row r="246" spans="1:23" ht="15.9" customHeight="1">
      <c r="A246" s="48"/>
      <c r="B246" s="44" t="s">
        <v>32</v>
      </c>
      <c r="C246" s="11" t="s">
        <v>734</v>
      </c>
      <c r="F246" s="12"/>
      <c r="G246" s="12"/>
      <c r="H246" s="12"/>
      <c r="I246" s="212">
        <v>98</v>
      </c>
      <c r="J246" s="8">
        <v>7</v>
      </c>
      <c r="K246" s="8"/>
      <c r="R246" s="14"/>
      <c r="S246" s="14"/>
      <c r="T246" s="14"/>
      <c r="U246" s="14"/>
      <c r="V246" s="14"/>
      <c r="W246" s="14"/>
    </row>
    <row r="247" spans="1:23" ht="15.9" customHeight="1">
      <c r="D247" s="18"/>
      <c r="E247" s="12"/>
      <c r="F247" s="12"/>
      <c r="G247" s="12"/>
      <c r="H247" s="12"/>
      <c r="I247" s="212">
        <v>-1</v>
      </c>
      <c r="J247" s="8">
        <v>7</v>
      </c>
      <c r="K247" s="8"/>
      <c r="R247" s="14"/>
      <c r="S247" s="14"/>
      <c r="T247" s="14"/>
      <c r="U247" s="14"/>
      <c r="V247" s="14"/>
      <c r="W247" s="14"/>
    </row>
    <row r="248" spans="1:23" ht="15.9" customHeight="1">
      <c r="D248" s="234">
        <f>TEILNEHMER/1000*G248</f>
        <v>6.4379999999999997</v>
      </c>
      <c r="E248" s="12" t="s">
        <v>15</v>
      </c>
      <c r="F248" s="12" t="s">
        <v>603</v>
      </c>
      <c r="G248" s="17">
        <v>22.2</v>
      </c>
      <c r="H248" s="12" t="s">
        <v>17</v>
      </c>
      <c r="I248" s="212">
        <v>2</v>
      </c>
      <c r="J248" s="8">
        <v>7</v>
      </c>
      <c r="K248" s="8"/>
      <c r="R248" s="14"/>
      <c r="S248" s="14"/>
      <c r="T248" s="14"/>
      <c r="U248" s="14"/>
      <c r="V248" s="14"/>
      <c r="W248" s="14"/>
    </row>
    <row r="249" spans="1:23" ht="15.9" customHeight="1">
      <c r="D249" s="231">
        <f>TEILNEHMER/1000*G249</f>
        <v>17.225999999999999</v>
      </c>
      <c r="E249" s="12" t="s">
        <v>15</v>
      </c>
      <c r="F249" s="12" t="s">
        <v>28</v>
      </c>
      <c r="G249" s="17">
        <v>59.4</v>
      </c>
      <c r="H249" s="12" t="s">
        <v>90</v>
      </c>
      <c r="I249" s="212">
        <v>1</v>
      </c>
      <c r="J249" s="8">
        <v>7</v>
      </c>
      <c r="K249" s="8"/>
      <c r="R249" s="14"/>
      <c r="S249" s="14"/>
      <c r="T249" s="14"/>
      <c r="U249" s="14"/>
      <c r="V249" s="14"/>
      <c r="W249" s="14"/>
    </row>
    <row r="250" spans="1:23" ht="15.9" customHeight="1">
      <c r="D250" s="18">
        <f>TEILNEHMER*G250</f>
        <v>1.595</v>
      </c>
      <c r="E250" s="12" t="s">
        <v>31</v>
      </c>
      <c r="F250" s="12" t="s">
        <v>30</v>
      </c>
      <c r="G250" s="53">
        <v>5.4999999999999997E-3</v>
      </c>
      <c r="H250" s="12" t="s">
        <v>29</v>
      </c>
      <c r="I250" s="212">
        <v>16</v>
      </c>
      <c r="J250" s="8">
        <v>7</v>
      </c>
      <c r="K250" s="8"/>
      <c r="R250" s="14"/>
      <c r="S250" s="14"/>
      <c r="T250" s="14"/>
      <c r="U250" s="14"/>
      <c r="V250" s="14"/>
      <c r="W250" s="14"/>
    </row>
    <row r="251" spans="1:23" ht="15.75" customHeight="1">
      <c r="C251" s="251"/>
      <c r="D251" s="18">
        <f>TEILNEHMER*G251/1000</f>
        <v>4.3499999999999996</v>
      </c>
      <c r="E251" s="266" t="s">
        <v>15</v>
      </c>
      <c r="F251" s="266" t="s">
        <v>758</v>
      </c>
      <c r="G251" s="17">
        <v>15</v>
      </c>
      <c r="H251" s="266" t="s">
        <v>17</v>
      </c>
      <c r="I251" s="212">
        <v>3</v>
      </c>
      <c r="J251" s="8">
        <v>7</v>
      </c>
      <c r="K251" s="8"/>
      <c r="U251" s="14"/>
      <c r="V251" s="14"/>
      <c r="W251" s="14"/>
    </row>
    <row r="252" spans="1:23" ht="15.9" customHeight="1">
      <c r="D252" s="19">
        <f>WOCHENENDE/1000*G252</f>
        <v>8</v>
      </c>
      <c r="E252" s="2" t="s">
        <v>15</v>
      </c>
      <c r="F252" s="2" t="s">
        <v>757</v>
      </c>
      <c r="G252" s="2">
        <v>25</v>
      </c>
      <c r="H252" s="2" t="s">
        <v>17</v>
      </c>
      <c r="I252" s="212">
        <v>9</v>
      </c>
      <c r="J252" s="8">
        <v>7</v>
      </c>
      <c r="K252" s="8"/>
      <c r="R252" s="14"/>
      <c r="S252" s="14"/>
      <c r="T252" s="14"/>
      <c r="U252" s="14"/>
      <c r="V252" s="14"/>
      <c r="W252" s="14"/>
    </row>
    <row r="253" spans="1:23" ht="15.9" customHeight="1">
      <c r="D253" s="19">
        <f>WOCHENENDE/1000*G253</f>
        <v>9.6</v>
      </c>
      <c r="E253" s="2" t="s">
        <v>15</v>
      </c>
      <c r="F253" s="2" t="s">
        <v>602</v>
      </c>
      <c r="G253" s="23">
        <v>30</v>
      </c>
      <c r="H253" s="2" t="s">
        <v>17</v>
      </c>
      <c r="I253" s="212">
        <v>3</v>
      </c>
      <c r="J253" s="8">
        <v>7</v>
      </c>
      <c r="K253" s="8"/>
      <c r="R253" s="14"/>
      <c r="S253" s="14"/>
      <c r="T253" s="14"/>
      <c r="U253" s="14"/>
      <c r="V253" s="14"/>
      <c r="W253" s="14"/>
    </row>
    <row r="254" spans="1:23" ht="15.9" customHeight="1">
      <c r="D254" s="18"/>
      <c r="E254" s="12"/>
      <c r="F254" s="12"/>
      <c r="G254" s="26"/>
      <c r="H254" s="12"/>
      <c r="I254" s="212">
        <v>99</v>
      </c>
      <c r="J254" s="8">
        <v>7</v>
      </c>
      <c r="K254" s="8"/>
      <c r="R254" s="14"/>
      <c r="S254" s="14"/>
      <c r="T254" s="14"/>
      <c r="U254" s="14"/>
      <c r="V254" s="14"/>
      <c r="W254" s="14"/>
    </row>
    <row r="255" spans="1:23" ht="15.9" customHeight="1">
      <c r="B255" s="38" t="s">
        <v>37</v>
      </c>
      <c r="C255" s="41"/>
      <c r="D255" s="18"/>
      <c r="E255" s="12"/>
      <c r="F255" s="12"/>
      <c r="G255" s="26"/>
      <c r="H255" s="12"/>
      <c r="I255" s="212">
        <v>200</v>
      </c>
      <c r="J255" s="8">
        <v>7</v>
      </c>
      <c r="K255" s="8"/>
      <c r="R255" s="14"/>
      <c r="S255" s="14"/>
      <c r="T255" s="14"/>
      <c r="U255" s="14"/>
      <c r="V255" s="14"/>
      <c r="W255" s="14"/>
    </row>
    <row r="256" spans="1:23" ht="15.9" customHeight="1">
      <c r="I256" s="212">
        <v>-1</v>
      </c>
      <c r="J256" s="8">
        <v>7</v>
      </c>
      <c r="K256" s="8"/>
    </row>
    <row r="257" spans="1:23" ht="45" customHeight="1">
      <c r="A257" s="4" t="s">
        <v>0</v>
      </c>
      <c r="B257" s="4" t="s">
        <v>1</v>
      </c>
      <c r="C257" s="4" t="s">
        <v>2</v>
      </c>
      <c r="D257" s="273" t="s">
        <v>3</v>
      </c>
      <c r="E257" s="4" t="s">
        <v>4</v>
      </c>
      <c r="F257" s="4" t="s">
        <v>5</v>
      </c>
      <c r="G257" s="4" t="s">
        <v>6</v>
      </c>
      <c r="H257" s="4" t="s">
        <v>4</v>
      </c>
      <c r="I257" s="4" t="s">
        <v>7</v>
      </c>
      <c r="J257" s="4" t="s">
        <v>8</v>
      </c>
      <c r="K257" s="4" t="s">
        <v>9</v>
      </c>
    </row>
    <row r="258" spans="1:23" ht="15.9" customHeight="1">
      <c r="A258" s="5">
        <f>AUFBAU_DATUM+7</f>
        <v>42588</v>
      </c>
      <c r="B258" s="252"/>
      <c r="C258" s="39" t="s">
        <v>106</v>
      </c>
      <c r="D258" s="278"/>
      <c r="E258" s="12"/>
      <c r="F258" s="12"/>
      <c r="G258" s="26"/>
      <c r="H258" s="12"/>
      <c r="I258" s="212">
        <v>0</v>
      </c>
      <c r="J258" s="8">
        <v>8</v>
      </c>
      <c r="K258" s="8"/>
      <c r="R258" s="14"/>
      <c r="S258" s="14"/>
      <c r="T258" s="14"/>
      <c r="U258" s="14"/>
      <c r="V258" s="14"/>
      <c r="W258" s="14"/>
    </row>
    <row r="259" spans="1:23" ht="15.9" customHeight="1">
      <c r="D259" s="18"/>
      <c r="E259" s="12"/>
      <c r="F259" s="12"/>
      <c r="G259" s="12"/>
      <c r="H259" s="12"/>
      <c r="I259" s="212">
        <v>95</v>
      </c>
      <c r="J259" s="8">
        <v>8</v>
      </c>
      <c r="K259" s="8"/>
      <c r="M259" s="1"/>
      <c r="R259" s="20"/>
      <c r="S259" s="14"/>
      <c r="T259" s="14"/>
      <c r="U259" s="14"/>
      <c r="V259" s="14"/>
      <c r="W259" s="14"/>
    </row>
    <row r="260" spans="1:23" ht="15.9" customHeight="1">
      <c r="A260" s="48"/>
      <c r="B260" s="42" t="s">
        <v>39</v>
      </c>
      <c r="C260" s="11" t="s">
        <v>679</v>
      </c>
      <c r="F260" s="12"/>
      <c r="G260" s="12"/>
      <c r="H260" s="12"/>
      <c r="I260" s="212">
        <v>96</v>
      </c>
      <c r="J260" s="8">
        <v>8</v>
      </c>
      <c r="K260" s="8"/>
      <c r="R260" s="20"/>
      <c r="S260" s="14"/>
      <c r="T260" s="14"/>
      <c r="U260" s="14"/>
      <c r="V260" s="14"/>
      <c r="W260" s="14"/>
    </row>
    <row r="261" spans="1:23" ht="15.9" customHeight="1">
      <c r="D261" s="18"/>
      <c r="E261" s="12"/>
      <c r="F261" s="12"/>
      <c r="G261" s="12"/>
      <c r="H261" s="12"/>
      <c r="I261" s="212">
        <v>-1</v>
      </c>
      <c r="J261" s="8">
        <v>8</v>
      </c>
      <c r="K261" s="8"/>
      <c r="M261" s="23"/>
      <c r="P261" s="23"/>
      <c r="R261" s="20"/>
      <c r="S261" s="14"/>
      <c r="T261" s="14"/>
      <c r="U261" s="14"/>
      <c r="V261" s="14"/>
      <c r="W261" s="14"/>
    </row>
    <row r="262" spans="1:23" ht="15.9" customHeight="1">
      <c r="D262" s="242">
        <f>WOCHENENDE*G262</f>
        <v>49.6</v>
      </c>
      <c r="E262" s="12" t="s">
        <v>41</v>
      </c>
      <c r="F262" s="12" t="s">
        <v>42</v>
      </c>
      <c r="G262" s="26">
        <v>0.155</v>
      </c>
      <c r="H262" s="12" t="s">
        <v>41</v>
      </c>
      <c r="I262" s="212">
        <v>4</v>
      </c>
      <c r="J262" s="8">
        <v>8</v>
      </c>
      <c r="K262" s="8"/>
      <c r="M262" s="23"/>
      <c r="P262" s="23"/>
      <c r="R262" s="20"/>
      <c r="S262" s="14"/>
      <c r="T262" s="14"/>
      <c r="U262" s="14"/>
      <c r="V262" s="14"/>
      <c r="W262" s="14"/>
    </row>
    <row r="263" spans="1:23" ht="15.9" customHeight="1">
      <c r="D263" s="242">
        <f>WOCHENENDE*G263</f>
        <v>25.6</v>
      </c>
      <c r="E263" s="12" t="s">
        <v>41</v>
      </c>
      <c r="F263" s="12" t="s">
        <v>43</v>
      </c>
      <c r="G263" s="26">
        <v>0.08</v>
      </c>
      <c r="H263" s="12" t="s">
        <v>41</v>
      </c>
      <c r="I263" s="212">
        <v>4</v>
      </c>
      <c r="J263" s="8">
        <v>8</v>
      </c>
      <c r="K263" s="8"/>
      <c r="P263" s="47"/>
      <c r="R263" s="20"/>
      <c r="S263" s="14"/>
      <c r="T263" s="14"/>
      <c r="U263" s="14"/>
      <c r="V263" s="14"/>
      <c r="W263" s="14"/>
    </row>
    <row r="264" spans="1:23" ht="15.9" customHeight="1">
      <c r="D264" s="231">
        <f>WOCHENENDE*G264</f>
        <v>480</v>
      </c>
      <c r="E264" s="12" t="s">
        <v>18</v>
      </c>
      <c r="F264" s="12" t="s">
        <v>204</v>
      </c>
      <c r="G264" s="18">
        <v>1.5</v>
      </c>
      <c r="H264" s="12" t="s">
        <v>18</v>
      </c>
      <c r="I264" s="212">
        <v>1</v>
      </c>
      <c r="J264" s="13">
        <v>8</v>
      </c>
      <c r="K264" s="8"/>
      <c r="R264" s="14"/>
      <c r="S264" s="14"/>
      <c r="T264" s="14"/>
      <c r="U264" s="14"/>
      <c r="V264" s="14"/>
      <c r="W264" s="14"/>
    </row>
    <row r="265" spans="1:23" ht="15.9" customHeight="1">
      <c r="D265" s="231">
        <f>WOCHENENDE/1000*G265</f>
        <v>6</v>
      </c>
      <c r="E265" s="12" t="s">
        <v>15</v>
      </c>
      <c r="F265" s="12" t="s">
        <v>28</v>
      </c>
      <c r="G265" s="17">
        <v>18.75</v>
      </c>
      <c r="H265" s="12" t="s">
        <v>17</v>
      </c>
      <c r="I265" s="212">
        <v>1</v>
      </c>
      <c r="J265" s="8">
        <v>7</v>
      </c>
      <c r="K265" s="8">
        <v>8</v>
      </c>
      <c r="R265" s="14"/>
      <c r="S265" s="14"/>
      <c r="T265" s="14"/>
      <c r="U265" s="14"/>
      <c r="V265" s="14"/>
      <c r="W265" s="14"/>
    </row>
    <row r="266" spans="1:23" ht="15.9" customHeight="1">
      <c r="D266" s="18">
        <f>WOCHENENDE/1000*G266</f>
        <v>4</v>
      </c>
      <c r="E266" s="12" t="s">
        <v>15</v>
      </c>
      <c r="F266" s="12" t="s">
        <v>44</v>
      </c>
      <c r="G266" s="17">
        <v>12.5</v>
      </c>
      <c r="H266" s="12" t="s">
        <v>17</v>
      </c>
      <c r="I266" s="212">
        <v>108</v>
      </c>
      <c r="J266" s="8">
        <v>8</v>
      </c>
      <c r="K266" s="8"/>
      <c r="P266" s="47"/>
      <c r="R266" s="20"/>
      <c r="S266" s="14"/>
      <c r="T266" s="14"/>
      <c r="U266" s="14"/>
      <c r="V266" s="14"/>
      <c r="W266" s="14"/>
    </row>
    <row r="267" spans="1:23" ht="15.9" customHeight="1">
      <c r="D267" s="18">
        <f>WOCHENENDE/1000*G267</f>
        <v>6</v>
      </c>
      <c r="E267" s="12" t="s">
        <v>15</v>
      </c>
      <c r="F267" s="12" t="s">
        <v>46</v>
      </c>
      <c r="G267" s="17">
        <v>18.75</v>
      </c>
      <c r="H267" s="12" t="s">
        <v>17</v>
      </c>
      <c r="I267" s="212">
        <v>16</v>
      </c>
      <c r="J267" s="8">
        <v>8</v>
      </c>
      <c r="K267" s="8"/>
      <c r="P267" s="47"/>
      <c r="R267" s="20"/>
      <c r="S267" s="14"/>
      <c r="T267" s="14"/>
      <c r="U267" s="14"/>
      <c r="V267" s="14"/>
      <c r="W267" s="14"/>
    </row>
    <row r="268" spans="1:23" ht="15.9" customHeight="1">
      <c r="D268" s="18">
        <f>WOCHENENDE*G268/120</f>
        <v>4</v>
      </c>
      <c r="E268" s="12" t="s">
        <v>265</v>
      </c>
      <c r="F268" s="12" t="s">
        <v>689</v>
      </c>
      <c r="G268" s="18">
        <v>1.5</v>
      </c>
      <c r="H268" s="12" t="s">
        <v>18</v>
      </c>
      <c r="I268" s="212">
        <v>16</v>
      </c>
      <c r="J268" s="8">
        <v>8</v>
      </c>
      <c r="K268" s="8"/>
      <c r="P268" s="47"/>
      <c r="R268" s="20"/>
      <c r="S268" s="14"/>
      <c r="T268" s="14"/>
      <c r="U268" s="14"/>
      <c r="V268" s="14"/>
      <c r="W268" s="14"/>
    </row>
    <row r="269" spans="1:23" ht="15.9" customHeight="1">
      <c r="D269" s="234">
        <f>WOCHENENDE/1000*G269</f>
        <v>2.9760000000000004</v>
      </c>
      <c r="E269" s="12" t="s">
        <v>15</v>
      </c>
      <c r="F269" s="12" t="s">
        <v>603</v>
      </c>
      <c r="G269" s="17">
        <v>9.3000000000000007</v>
      </c>
      <c r="H269" s="12" t="s">
        <v>17</v>
      </c>
      <c r="I269" s="212">
        <v>2</v>
      </c>
      <c r="J269" s="8">
        <v>7</v>
      </c>
      <c r="K269" s="8">
        <v>8</v>
      </c>
      <c r="R269" s="14"/>
      <c r="S269" s="14"/>
      <c r="T269" s="14"/>
      <c r="U269" s="14"/>
      <c r="V269" s="14"/>
      <c r="W269" s="14"/>
    </row>
    <row r="270" spans="1:23" ht="15.9" customHeight="1">
      <c r="D270" s="18">
        <f>TEILNEHMER/1000*G270</f>
        <v>4.2629999999999999</v>
      </c>
      <c r="E270" s="12" t="s">
        <v>15</v>
      </c>
      <c r="F270" s="12" t="s">
        <v>16</v>
      </c>
      <c r="G270" s="17">
        <v>14.7</v>
      </c>
      <c r="H270" s="12" t="s">
        <v>17</v>
      </c>
      <c r="I270" s="212">
        <v>16</v>
      </c>
      <c r="J270" s="13">
        <v>8</v>
      </c>
      <c r="K270" s="8"/>
      <c r="R270" s="14"/>
      <c r="S270" s="14"/>
      <c r="T270" s="14"/>
      <c r="U270" s="14"/>
      <c r="V270" s="14"/>
      <c r="W270" s="14"/>
    </row>
    <row r="271" spans="1:23" ht="15.9" customHeight="1">
      <c r="D271" s="18">
        <f>WOCHENENDE/1000*G271</f>
        <v>10.016</v>
      </c>
      <c r="E271" s="12" t="s">
        <v>41</v>
      </c>
      <c r="F271" s="12" t="s">
        <v>186</v>
      </c>
      <c r="G271" s="17">
        <v>31.3</v>
      </c>
      <c r="H271" s="12" t="s">
        <v>136</v>
      </c>
      <c r="I271" s="212">
        <v>16</v>
      </c>
      <c r="J271" s="13">
        <v>8</v>
      </c>
      <c r="K271" s="8"/>
      <c r="R271" s="14"/>
      <c r="S271" s="14"/>
      <c r="T271" s="14"/>
      <c r="U271" s="14"/>
      <c r="V271" s="14"/>
      <c r="W271" s="14"/>
    </row>
    <row r="272" spans="1:23" ht="15.9" customHeight="1">
      <c r="D272" s="234">
        <f>WOCHENENDE/1000*G272</f>
        <v>2.9760000000000004</v>
      </c>
      <c r="E272" s="12" t="s">
        <v>15</v>
      </c>
      <c r="F272" s="12" t="s">
        <v>580</v>
      </c>
      <c r="G272" s="17">
        <v>9.3000000000000007</v>
      </c>
      <c r="H272" s="12" t="s">
        <v>17</v>
      </c>
      <c r="I272" s="212">
        <v>2</v>
      </c>
      <c r="J272" s="8">
        <v>7</v>
      </c>
      <c r="K272" s="8">
        <v>8</v>
      </c>
      <c r="R272" s="14"/>
      <c r="S272" s="14"/>
      <c r="T272" s="14"/>
      <c r="U272" s="14"/>
      <c r="V272" s="14"/>
      <c r="W272" s="14"/>
    </row>
    <row r="273" spans="1:23" ht="15.9" customHeight="1">
      <c r="D273" s="18">
        <f>WOCHENENDE*G273</f>
        <v>59.84</v>
      </c>
      <c r="E273" s="12" t="s">
        <v>18</v>
      </c>
      <c r="F273" s="12" t="s">
        <v>688</v>
      </c>
      <c r="G273" s="18">
        <v>0.187</v>
      </c>
      <c r="H273" s="12"/>
      <c r="I273" s="212">
        <v>16</v>
      </c>
      <c r="J273" s="13">
        <v>7</v>
      </c>
      <c r="K273" s="8">
        <v>8</v>
      </c>
      <c r="R273" s="14"/>
      <c r="S273" s="14"/>
      <c r="T273" s="14"/>
      <c r="U273" s="14"/>
      <c r="V273" s="14"/>
      <c r="W273" s="14"/>
    </row>
    <row r="274" spans="1:23" ht="15.9" customHeight="1">
      <c r="D274" s="279">
        <f>WOCHENENDE/1000*G274</f>
        <v>24.96</v>
      </c>
      <c r="E274" s="12" t="s">
        <v>15</v>
      </c>
      <c r="F274" s="12" t="s">
        <v>45</v>
      </c>
      <c r="G274" s="17">
        <v>78</v>
      </c>
      <c r="H274" s="12" t="s">
        <v>17</v>
      </c>
      <c r="I274" s="212">
        <v>3</v>
      </c>
      <c r="J274" s="8">
        <v>7</v>
      </c>
      <c r="K274" s="8">
        <v>8</v>
      </c>
      <c r="M274" s="23"/>
      <c r="P274" s="47"/>
      <c r="R274" s="20"/>
      <c r="S274" s="14"/>
      <c r="T274" s="14"/>
      <c r="U274" s="14"/>
      <c r="V274" s="14"/>
      <c r="W274" s="14"/>
    </row>
    <row r="275" spans="1:23" ht="15.9" customHeight="1">
      <c r="D275" s="18"/>
      <c r="E275" s="12"/>
      <c r="F275" s="12"/>
      <c r="G275" s="12"/>
      <c r="H275" s="12"/>
      <c r="I275" s="212">
        <v>-1</v>
      </c>
      <c r="J275" s="8">
        <v>8</v>
      </c>
      <c r="K275" s="8"/>
      <c r="U275" s="14"/>
      <c r="V275" s="14"/>
      <c r="W275" s="14"/>
    </row>
    <row r="276" spans="1:23" ht="15.9" customHeight="1">
      <c r="A276" s="56"/>
      <c r="B276" s="52" t="s">
        <v>23</v>
      </c>
      <c r="C276" s="11" t="s">
        <v>744</v>
      </c>
      <c r="I276" s="212">
        <v>97</v>
      </c>
      <c r="J276" s="8">
        <v>8</v>
      </c>
      <c r="K276" s="8"/>
      <c r="U276" s="14"/>
      <c r="V276" s="14"/>
      <c r="W276" s="14"/>
    </row>
    <row r="277" spans="1:23" ht="15.9" customHeight="1">
      <c r="A277" s="27"/>
      <c r="B277" s="27"/>
      <c r="C277" s="2"/>
      <c r="I277" s="212">
        <v>99</v>
      </c>
      <c r="J277" s="8">
        <v>8</v>
      </c>
      <c r="K277" s="8"/>
      <c r="U277" s="14"/>
      <c r="V277" s="14"/>
      <c r="W277" s="14"/>
    </row>
    <row r="278" spans="1:23" ht="15.9" customHeight="1">
      <c r="A278" s="27"/>
      <c r="B278" s="27"/>
      <c r="C278" s="2"/>
      <c r="D278" s="19">
        <f>(TEILNEHMER)*G278/1000</f>
        <v>31.9</v>
      </c>
      <c r="E278" s="2" t="s">
        <v>15</v>
      </c>
      <c r="F278" s="2" t="s">
        <v>788</v>
      </c>
      <c r="G278" s="2">
        <v>110</v>
      </c>
      <c r="H278" s="2" t="s">
        <v>17</v>
      </c>
      <c r="I278" s="212">
        <v>16</v>
      </c>
      <c r="J278" s="8">
        <v>8</v>
      </c>
      <c r="K278" s="8"/>
      <c r="U278" s="14"/>
      <c r="V278" s="14"/>
      <c r="W278" s="14"/>
    </row>
    <row r="279" spans="1:23" ht="15.9" customHeight="1">
      <c r="A279" s="27"/>
      <c r="B279" s="27"/>
      <c r="C279" s="2"/>
      <c r="D279" s="19">
        <f>(TEILNEHMER)*G279/1000</f>
        <v>8.6999999999999993</v>
      </c>
      <c r="E279" s="2" t="s">
        <v>15</v>
      </c>
      <c r="F279" s="2" t="s">
        <v>748</v>
      </c>
      <c r="G279" s="2">
        <v>30</v>
      </c>
      <c r="H279" s="2" t="s">
        <v>17</v>
      </c>
      <c r="I279" s="212">
        <v>16</v>
      </c>
      <c r="J279" s="8">
        <v>8</v>
      </c>
      <c r="K279" s="8"/>
      <c r="U279" s="14"/>
      <c r="V279" s="14"/>
      <c r="W279" s="14"/>
    </row>
    <row r="280" spans="1:23" ht="15.9" customHeight="1">
      <c r="A280" s="27"/>
      <c r="B280" s="27"/>
      <c r="C280" s="2"/>
      <c r="D280" s="19">
        <f>TEILNEHMER*G280/1000</f>
        <v>31.9</v>
      </c>
      <c r="E280" s="2" t="s">
        <v>15</v>
      </c>
      <c r="F280" s="2" t="s">
        <v>758</v>
      </c>
      <c r="G280" s="2">
        <v>110</v>
      </c>
      <c r="H280" s="2" t="s">
        <v>17</v>
      </c>
      <c r="I280" s="212">
        <v>3</v>
      </c>
      <c r="J280" s="8">
        <v>8</v>
      </c>
      <c r="K280" s="8"/>
      <c r="U280" s="14"/>
      <c r="V280" s="14"/>
      <c r="W280" s="14"/>
    </row>
    <row r="281" spans="1:23" ht="15.9" customHeight="1">
      <c r="A281" s="27"/>
      <c r="B281" s="27"/>
      <c r="C281" s="2"/>
      <c r="D281" s="19">
        <f>(TEILNEHMER)*G281/1000</f>
        <v>17.399999999999999</v>
      </c>
      <c r="E281" s="2" t="s">
        <v>15</v>
      </c>
      <c r="F281" s="2" t="s">
        <v>789</v>
      </c>
      <c r="G281" s="2">
        <v>60</v>
      </c>
      <c r="H281" s="2" t="s">
        <v>17</v>
      </c>
      <c r="I281" s="212">
        <v>2</v>
      </c>
      <c r="J281" s="8">
        <v>8</v>
      </c>
      <c r="K281" s="8"/>
      <c r="U281" s="14"/>
      <c r="V281" s="14"/>
      <c r="W281" s="14"/>
    </row>
    <row r="282" spans="1:23" ht="15.9" customHeight="1">
      <c r="A282" s="27"/>
      <c r="B282" s="27"/>
      <c r="C282" s="2"/>
      <c r="D282" s="19">
        <f>(TEILNEHMER)*G282/1000</f>
        <v>10.15</v>
      </c>
      <c r="E282" s="2" t="s">
        <v>15</v>
      </c>
      <c r="F282" s="2" t="s">
        <v>804</v>
      </c>
      <c r="G282" s="2">
        <v>35</v>
      </c>
      <c r="H282" s="2" t="s">
        <v>17</v>
      </c>
      <c r="I282" s="212">
        <v>4</v>
      </c>
      <c r="J282" s="8">
        <v>8</v>
      </c>
      <c r="K282" s="8"/>
      <c r="U282" s="14"/>
      <c r="V282" s="14"/>
      <c r="W282" s="14"/>
    </row>
    <row r="283" spans="1:23" ht="15.9" customHeight="1">
      <c r="A283" s="27"/>
      <c r="B283" s="27"/>
      <c r="C283" s="2"/>
      <c r="D283" s="19">
        <f>(TEILNEHMER)*G283/1000</f>
        <v>29</v>
      </c>
      <c r="E283" s="2" t="s">
        <v>15</v>
      </c>
      <c r="F283" s="2" t="s">
        <v>790</v>
      </c>
      <c r="G283" s="2">
        <v>100</v>
      </c>
      <c r="H283" s="2" t="s">
        <v>17</v>
      </c>
      <c r="I283" s="212">
        <v>16</v>
      </c>
      <c r="J283" s="8">
        <v>8</v>
      </c>
      <c r="K283" s="8"/>
      <c r="U283" s="14"/>
      <c r="V283" s="14"/>
      <c r="W283" s="14"/>
    </row>
    <row r="284" spans="1:23" ht="15.9" customHeight="1">
      <c r="A284" s="27"/>
      <c r="B284" s="27"/>
      <c r="C284" s="2"/>
      <c r="D284" s="19">
        <f>(TEILNEHMER)*G284/1000</f>
        <v>5.8</v>
      </c>
      <c r="E284" s="2" t="s">
        <v>15</v>
      </c>
      <c r="F284" s="2" t="s">
        <v>810</v>
      </c>
      <c r="G284" s="2">
        <v>20</v>
      </c>
      <c r="H284" s="2" t="s">
        <v>136</v>
      </c>
      <c r="I284" s="212">
        <v>16</v>
      </c>
      <c r="J284" s="8">
        <v>8</v>
      </c>
      <c r="K284" s="8"/>
      <c r="U284" s="14"/>
      <c r="V284" s="14"/>
      <c r="W284" s="14"/>
    </row>
    <row r="285" spans="1:23" ht="15.9" customHeight="1">
      <c r="D285" s="279">
        <f>TEILNEHMER*G285</f>
        <v>47.85</v>
      </c>
      <c r="E285" s="12" t="s">
        <v>18</v>
      </c>
      <c r="F285" s="12" t="s">
        <v>81</v>
      </c>
      <c r="G285" s="26">
        <v>0.16500000000000001</v>
      </c>
      <c r="H285" s="12" t="s">
        <v>18</v>
      </c>
      <c r="I285" s="212">
        <v>3</v>
      </c>
      <c r="J285" s="8">
        <v>8</v>
      </c>
      <c r="K285" s="8"/>
      <c r="R285" s="14"/>
      <c r="S285" s="14"/>
      <c r="T285" s="14"/>
      <c r="U285" s="14"/>
      <c r="V285" s="14"/>
      <c r="W285" s="14"/>
    </row>
    <row r="286" spans="1:23" ht="15.9" customHeight="1">
      <c r="A286" s="27"/>
      <c r="B286" s="27"/>
      <c r="C286" s="2"/>
      <c r="I286" s="212">
        <v>-1</v>
      </c>
      <c r="J286" s="8">
        <v>8</v>
      </c>
      <c r="K286" s="8"/>
      <c r="U286" s="14"/>
      <c r="V286" s="14"/>
      <c r="W286" s="14"/>
    </row>
    <row r="287" spans="1:23" ht="15.9" customHeight="1">
      <c r="A287" s="27"/>
      <c r="B287" s="27"/>
      <c r="G287" s="45"/>
      <c r="I287" s="212">
        <v>-1</v>
      </c>
      <c r="J287" s="8">
        <v>8</v>
      </c>
      <c r="K287" s="8"/>
      <c r="U287" s="14"/>
      <c r="V287" s="14"/>
      <c r="W287" s="14"/>
    </row>
    <row r="288" spans="1:23" ht="15.9" customHeight="1">
      <c r="A288" s="27"/>
      <c r="B288" s="52" t="s">
        <v>32</v>
      </c>
      <c r="C288" s="1" t="s">
        <v>745</v>
      </c>
      <c r="D288" s="280"/>
      <c r="E288" s="1"/>
      <c r="F288" s="1"/>
      <c r="G288" s="1"/>
      <c r="H288" s="1"/>
      <c r="I288" s="212">
        <v>98</v>
      </c>
      <c r="J288" s="8">
        <v>8</v>
      </c>
      <c r="K288" s="8"/>
      <c r="R288" s="14"/>
      <c r="S288" s="14"/>
      <c r="T288" s="14"/>
      <c r="U288" s="14"/>
      <c r="V288" s="14"/>
      <c r="W288" s="14"/>
    </row>
    <row r="289" spans="1:23" ht="15.9" customHeight="1">
      <c r="A289" s="27"/>
      <c r="B289" s="27"/>
      <c r="I289" s="212">
        <v>-1</v>
      </c>
      <c r="J289" s="8">
        <v>8</v>
      </c>
      <c r="K289" s="8"/>
      <c r="R289" s="14"/>
      <c r="S289" s="14"/>
      <c r="T289" s="14"/>
      <c r="U289" s="14"/>
      <c r="V289" s="14"/>
      <c r="W289" s="14"/>
    </row>
    <row r="290" spans="1:23" ht="15.9" customHeight="1">
      <c r="D290" s="277">
        <f>TEILNEHMER/1000*G290</f>
        <v>28.999999999999996</v>
      </c>
      <c r="E290" s="2" t="s">
        <v>15</v>
      </c>
      <c r="F290" s="2" t="s">
        <v>759</v>
      </c>
      <c r="G290" s="23">
        <v>100</v>
      </c>
      <c r="H290" s="2" t="s">
        <v>17</v>
      </c>
      <c r="I290" s="212">
        <v>1</v>
      </c>
      <c r="J290" s="8">
        <v>8</v>
      </c>
      <c r="K290" s="8"/>
      <c r="R290" s="14"/>
      <c r="S290" s="14"/>
      <c r="T290" s="14"/>
      <c r="U290" s="14"/>
      <c r="V290" s="14"/>
      <c r="W290" s="14"/>
    </row>
    <row r="291" spans="1:23" ht="15.9" customHeight="1">
      <c r="C291" s="251"/>
      <c r="D291" s="237">
        <f>TEILNEHMER*G291</f>
        <v>53.65</v>
      </c>
      <c r="E291" t="s">
        <v>221</v>
      </c>
      <c r="F291" s="2" t="s">
        <v>72</v>
      </c>
      <c r="G291" s="25">
        <v>0.185</v>
      </c>
      <c r="H291" t="s">
        <v>221</v>
      </c>
      <c r="I291" s="212">
        <v>3</v>
      </c>
      <c r="J291" s="8">
        <v>8</v>
      </c>
      <c r="K291" s="8"/>
      <c r="R291" s="14"/>
      <c r="S291" s="14"/>
      <c r="T291" s="14"/>
      <c r="U291" s="14"/>
      <c r="V291" s="14"/>
      <c r="W291" s="14"/>
    </row>
    <row r="292" spans="1:23" ht="15.9" customHeight="1">
      <c r="C292" s="251"/>
      <c r="D292" s="237">
        <f>TEILNEHMER*G292/1000</f>
        <v>15.08</v>
      </c>
      <c r="E292" t="s">
        <v>15</v>
      </c>
      <c r="F292" t="s">
        <v>111</v>
      </c>
      <c r="G292" s="23">
        <v>52</v>
      </c>
      <c r="H292" t="s">
        <v>17</v>
      </c>
      <c r="I292" s="212">
        <v>3</v>
      </c>
      <c r="J292" s="8">
        <v>8</v>
      </c>
      <c r="K292" s="8"/>
      <c r="R292" s="14"/>
      <c r="S292" s="14"/>
      <c r="T292" s="14"/>
      <c r="U292" s="14"/>
      <c r="V292" s="14"/>
      <c r="W292" s="14"/>
    </row>
    <row r="293" spans="1:23" ht="15.9" customHeight="1">
      <c r="C293" s="251"/>
      <c r="D293" s="237">
        <f>TEILNEHMER*G293</f>
        <v>15.08</v>
      </c>
      <c r="E293" t="s">
        <v>36</v>
      </c>
      <c r="F293" t="s">
        <v>81</v>
      </c>
      <c r="G293" s="25">
        <v>5.1999999999999998E-2</v>
      </c>
      <c r="H293" t="s">
        <v>36</v>
      </c>
      <c r="I293" s="212">
        <v>3</v>
      </c>
      <c r="J293" s="8">
        <v>8</v>
      </c>
      <c r="K293" s="8"/>
      <c r="R293" s="14"/>
      <c r="S293" s="14"/>
      <c r="T293" s="14"/>
      <c r="U293" s="14"/>
      <c r="V293" s="14"/>
      <c r="W293" s="14"/>
    </row>
    <row r="294" spans="1:23" ht="15.9" customHeight="1">
      <c r="C294" s="251"/>
      <c r="D294" s="237">
        <f>TEILNEHMER*G294/1000</f>
        <v>15.08</v>
      </c>
      <c r="E294" t="s">
        <v>15</v>
      </c>
      <c r="F294" t="s">
        <v>505</v>
      </c>
      <c r="G294" s="23">
        <v>52</v>
      </c>
      <c r="H294" t="s">
        <v>17</v>
      </c>
      <c r="I294" s="212">
        <v>3</v>
      </c>
      <c r="J294" s="8">
        <v>8</v>
      </c>
      <c r="K294" s="8"/>
      <c r="R294" s="14"/>
      <c r="S294" s="14"/>
      <c r="T294" s="14"/>
      <c r="U294" s="14"/>
      <c r="V294" s="14"/>
      <c r="W294" s="14"/>
    </row>
    <row r="295" spans="1:23" ht="15.9" customHeight="1">
      <c r="C295" s="251"/>
      <c r="D295" s="242">
        <f>TEILNEHMER*G295/1000</f>
        <v>5.3650000000000002</v>
      </c>
      <c r="E295" t="s">
        <v>15</v>
      </c>
      <c r="F295" t="s">
        <v>804</v>
      </c>
      <c r="G295" s="23">
        <v>18.5</v>
      </c>
      <c r="H295" t="s">
        <v>17</v>
      </c>
      <c r="I295" s="212">
        <v>4</v>
      </c>
      <c r="J295" s="8">
        <v>8</v>
      </c>
      <c r="K295" s="8"/>
      <c r="R295" s="14"/>
      <c r="S295" s="14"/>
      <c r="T295" s="14"/>
      <c r="U295" s="14"/>
      <c r="V295" s="14"/>
      <c r="W295" s="14"/>
    </row>
    <row r="296" spans="1:23" ht="15.9" customHeight="1">
      <c r="C296" s="251"/>
      <c r="D296" s="34"/>
      <c r="E296"/>
      <c r="F296" s="262" t="s">
        <v>723</v>
      </c>
      <c r="G296" s="23"/>
      <c r="H296"/>
      <c r="I296" s="212">
        <v>94</v>
      </c>
      <c r="J296" s="8">
        <v>8</v>
      </c>
      <c r="K296" s="8"/>
      <c r="R296" s="14"/>
      <c r="S296" s="14"/>
      <c r="T296" s="14"/>
      <c r="U296" s="14"/>
      <c r="V296" s="14"/>
      <c r="W296" s="14"/>
    </row>
    <row r="297" spans="1:23" ht="15.9" customHeight="1">
      <c r="D297" s="32">
        <f t="shared" ref="D297:D302" si="0">TEILNEHMER/1000*G297</f>
        <v>15.95</v>
      </c>
      <c r="E297" s="29" t="s">
        <v>15</v>
      </c>
      <c r="F297" s="12" t="s">
        <v>571</v>
      </c>
      <c r="G297" s="17">
        <v>55</v>
      </c>
      <c r="H297" s="12" t="s">
        <v>17</v>
      </c>
      <c r="I297" s="212">
        <v>16</v>
      </c>
      <c r="J297" s="8">
        <v>8</v>
      </c>
      <c r="K297" s="8"/>
      <c r="R297" s="14"/>
      <c r="S297" s="14"/>
      <c r="T297" s="14"/>
      <c r="U297" s="14"/>
      <c r="V297" s="14"/>
      <c r="W297" s="14"/>
    </row>
    <row r="298" spans="1:23" ht="15.9" customHeight="1">
      <c r="D298" s="32">
        <f t="shared" si="0"/>
        <v>5.8</v>
      </c>
      <c r="E298" s="29" t="s">
        <v>15</v>
      </c>
      <c r="F298" s="12" t="s">
        <v>572</v>
      </c>
      <c r="G298" s="17">
        <v>20</v>
      </c>
      <c r="H298" s="12" t="s">
        <v>17</v>
      </c>
      <c r="I298" s="212">
        <v>16</v>
      </c>
      <c r="J298" s="8">
        <v>8</v>
      </c>
      <c r="K298" s="8"/>
      <c r="R298" s="14"/>
      <c r="S298" s="14"/>
      <c r="T298" s="14"/>
      <c r="U298" s="14"/>
      <c r="V298" s="14"/>
      <c r="W298" s="14"/>
    </row>
    <row r="299" spans="1:23" ht="15.9" customHeight="1">
      <c r="D299" s="32">
        <f t="shared" si="0"/>
        <v>0</v>
      </c>
      <c r="E299" s="29" t="s">
        <v>15</v>
      </c>
      <c r="F299" s="12" t="s">
        <v>750</v>
      </c>
      <c r="G299" s="17"/>
      <c r="H299" s="12"/>
      <c r="I299" s="212">
        <v>16</v>
      </c>
      <c r="J299" s="8">
        <v>8</v>
      </c>
      <c r="K299" s="8"/>
      <c r="R299" s="14"/>
      <c r="S299" s="14"/>
      <c r="T299" s="14"/>
      <c r="U299" s="14"/>
      <c r="V299" s="14"/>
      <c r="W299" s="14"/>
    </row>
    <row r="300" spans="1:23" ht="15.9" customHeight="1">
      <c r="D300" s="32">
        <f t="shared" si="0"/>
        <v>0</v>
      </c>
      <c r="E300" s="29" t="s">
        <v>15</v>
      </c>
      <c r="F300" s="12" t="s">
        <v>748</v>
      </c>
      <c r="G300" s="17"/>
      <c r="H300" s="12"/>
      <c r="I300" s="212">
        <v>16</v>
      </c>
      <c r="J300" s="8">
        <v>8</v>
      </c>
      <c r="K300" s="8"/>
      <c r="R300" s="14"/>
      <c r="S300" s="14"/>
      <c r="T300" s="14"/>
      <c r="U300" s="14"/>
      <c r="V300" s="14"/>
      <c r="W300" s="14"/>
    </row>
    <row r="301" spans="1:23" ht="15.9" customHeight="1">
      <c r="D301" s="32">
        <f t="shared" si="0"/>
        <v>0</v>
      </c>
      <c r="E301" s="29" t="s">
        <v>15</v>
      </c>
      <c r="F301" s="12" t="s">
        <v>317</v>
      </c>
      <c r="G301" s="17"/>
      <c r="H301" s="12"/>
      <c r="I301" s="212">
        <v>16</v>
      </c>
      <c r="J301" s="8">
        <v>8</v>
      </c>
      <c r="K301" s="8"/>
      <c r="R301" s="14"/>
      <c r="S301" s="14"/>
      <c r="T301" s="14"/>
      <c r="U301" s="14"/>
      <c r="V301" s="14"/>
      <c r="W301" s="14"/>
    </row>
    <row r="302" spans="1:23" ht="15.9" customHeight="1">
      <c r="C302" s="2"/>
      <c r="D302" s="32">
        <f t="shared" si="0"/>
        <v>0</v>
      </c>
      <c r="E302" s="29" t="s">
        <v>15</v>
      </c>
      <c r="F302" s="12" t="s">
        <v>749</v>
      </c>
      <c r="I302" s="212">
        <v>16</v>
      </c>
      <c r="J302" s="8">
        <v>8</v>
      </c>
      <c r="K302" s="8"/>
    </row>
    <row r="303" spans="1:23" ht="15.9" customHeight="1">
      <c r="D303" s="32"/>
      <c r="E303" s="29"/>
      <c r="F303" s="12"/>
      <c r="G303" s="53"/>
      <c r="H303" s="12"/>
      <c r="I303" s="212">
        <v>99</v>
      </c>
      <c r="J303" s="8">
        <v>8</v>
      </c>
      <c r="K303" s="8"/>
      <c r="R303" s="14"/>
      <c r="S303" s="14"/>
      <c r="T303" s="14"/>
      <c r="U303" s="14"/>
      <c r="V303" s="14"/>
      <c r="W303" s="14"/>
    </row>
    <row r="304" spans="1:23" ht="15.9" customHeight="1">
      <c r="B304" s="38" t="s">
        <v>37</v>
      </c>
      <c r="C304" s="41"/>
      <c r="D304" s="18"/>
      <c r="E304" s="12"/>
      <c r="F304" s="12"/>
      <c r="G304" s="53"/>
      <c r="H304" s="12"/>
      <c r="I304" s="212">
        <v>200</v>
      </c>
      <c r="J304" s="8">
        <v>8</v>
      </c>
      <c r="K304" s="8"/>
      <c r="R304" s="14"/>
      <c r="S304" s="14"/>
      <c r="T304" s="14"/>
      <c r="U304" s="14"/>
      <c r="V304" s="14"/>
      <c r="W304" s="14"/>
    </row>
    <row r="305" spans="1:23" ht="15.9" customHeight="1">
      <c r="I305" s="212">
        <v>-1</v>
      </c>
      <c r="J305" s="8">
        <v>8</v>
      </c>
      <c r="K305" s="8"/>
    </row>
    <row r="306" spans="1:23" ht="45" customHeight="1">
      <c r="A306" s="4" t="s">
        <v>0</v>
      </c>
      <c r="B306" s="4" t="s">
        <v>1</v>
      </c>
      <c r="C306" s="4" t="s">
        <v>2</v>
      </c>
      <c r="D306" s="273" t="s">
        <v>3</v>
      </c>
      <c r="E306" s="4" t="s">
        <v>4</v>
      </c>
      <c r="F306" s="4" t="s">
        <v>5</v>
      </c>
      <c r="G306" s="4" t="s">
        <v>6</v>
      </c>
      <c r="H306" s="4" t="s">
        <v>4</v>
      </c>
      <c r="I306" s="4" t="s">
        <v>7</v>
      </c>
      <c r="J306" s="4" t="s">
        <v>8</v>
      </c>
      <c r="K306" s="4" t="s">
        <v>9</v>
      </c>
    </row>
    <row r="307" spans="1:23" ht="15.9" customHeight="1">
      <c r="A307" s="5">
        <f>AUFBAU_DATUM+8</f>
        <v>42589</v>
      </c>
      <c r="B307" s="249"/>
      <c r="C307" s="39" t="s">
        <v>112</v>
      </c>
      <c r="D307" s="278"/>
      <c r="E307" s="12"/>
      <c r="F307" s="12"/>
      <c r="G307" s="53"/>
      <c r="H307" s="12"/>
      <c r="I307" s="212">
        <v>0</v>
      </c>
      <c r="J307" s="8">
        <v>9</v>
      </c>
      <c r="K307" s="8"/>
      <c r="R307" s="14"/>
      <c r="S307" s="14"/>
      <c r="T307" s="14"/>
      <c r="U307" s="14"/>
      <c r="V307" s="14"/>
      <c r="W307" s="14"/>
    </row>
    <row r="308" spans="1:23" ht="15.9" customHeight="1">
      <c r="D308" s="18"/>
      <c r="E308" s="12"/>
      <c r="F308" s="12"/>
      <c r="G308" s="12"/>
      <c r="H308" s="12"/>
      <c r="I308" s="212">
        <v>95</v>
      </c>
      <c r="J308" s="8">
        <v>9</v>
      </c>
      <c r="K308" s="8"/>
      <c r="R308" s="14"/>
      <c r="S308" s="14"/>
      <c r="T308" s="14"/>
      <c r="U308" s="14"/>
      <c r="V308" s="14"/>
      <c r="W308" s="14"/>
    </row>
    <row r="309" spans="1:23" ht="15.9" customHeight="1">
      <c r="A309" s="48"/>
      <c r="B309" s="42" t="s">
        <v>39</v>
      </c>
      <c r="C309" s="11" t="s">
        <v>40</v>
      </c>
      <c r="F309" s="12"/>
      <c r="G309" s="12"/>
      <c r="H309" s="12"/>
      <c r="I309" s="212">
        <v>96</v>
      </c>
      <c r="J309" s="8">
        <v>9</v>
      </c>
      <c r="K309" s="8"/>
      <c r="R309" s="14"/>
      <c r="S309" s="14"/>
      <c r="T309" s="14"/>
      <c r="U309" s="14"/>
      <c r="V309" s="14"/>
      <c r="W309" s="14"/>
    </row>
    <row r="310" spans="1:23" ht="15.9" customHeight="1">
      <c r="D310" s="18"/>
      <c r="E310" s="12"/>
      <c r="F310" s="12"/>
      <c r="G310" s="12"/>
      <c r="H310" s="12"/>
      <c r="I310" s="212">
        <v>-1</v>
      </c>
      <c r="J310" s="8">
        <v>9</v>
      </c>
      <c r="K310" s="8"/>
      <c r="R310" s="14"/>
      <c r="S310" s="14"/>
      <c r="T310" s="14"/>
      <c r="U310" s="14"/>
      <c r="V310" s="14"/>
      <c r="W310" s="14"/>
    </row>
    <row r="311" spans="1:23" ht="15.9" customHeight="1">
      <c r="D311" s="242">
        <f>WOCHENENDE*G311</f>
        <v>49.6</v>
      </c>
      <c r="E311" s="12" t="s">
        <v>41</v>
      </c>
      <c r="F311" s="12" t="s">
        <v>42</v>
      </c>
      <c r="G311" s="26">
        <v>0.155</v>
      </c>
      <c r="H311" s="12" t="s">
        <v>41</v>
      </c>
      <c r="I311" s="212">
        <v>4</v>
      </c>
      <c r="J311" s="8">
        <v>9</v>
      </c>
      <c r="K311" s="8"/>
      <c r="R311" s="14"/>
      <c r="S311" s="14"/>
      <c r="T311" s="14"/>
      <c r="U311" s="14"/>
      <c r="V311" s="14"/>
      <c r="W311" s="14"/>
    </row>
    <row r="312" spans="1:23" ht="15.9" customHeight="1">
      <c r="D312" s="242">
        <f>WOCHENENDE*G312</f>
        <v>25.6</v>
      </c>
      <c r="E312" s="12" t="s">
        <v>41</v>
      </c>
      <c r="F312" s="12" t="s">
        <v>43</v>
      </c>
      <c r="G312" s="26">
        <v>0.08</v>
      </c>
      <c r="H312" s="12" t="s">
        <v>41</v>
      </c>
      <c r="I312" s="212">
        <v>4</v>
      </c>
      <c r="J312" s="8">
        <v>9</v>
      </c>
      <c r="K312" s="8"/>
      <c r="R312" s="14"/>
      <c r="S312" s="14"/>
      <c r="T312" s="14"/>
      <c r="U312" s="14"/>
      <c r="V312" s="14"/>
      <c r="W312" s="14"/>
    </row>
    <row r="313" spans="1:23" ht="15.9" customHeight="1">
      <c r="D313" s="18">
        <f>WOCHENENDE/1000*G313</f>
        <v>6</v>
      </c>
      <c r="E313" s="12" t="s">
        <v>15</v>
      </c>
      <c r="F313" s="12" t="s">
        <v>44</v>
      </c>
      <c r="G313" s="17">
        <v>18.75</v>
      </c>
      <c r="H313" s="12" t="s">
        <v>17</v>
      </c>
      <c r="I313" s="212">
        <v>108</v>
      </c>
      <c r="J313" s="8">
        <v>9</v>
      </c>
      <c r="K313" s="8"/>
      <c r="R313" s="14"/>
      <c r="S313" s="14"/>
      <c r="T313" s="14"/>
      <c r="U313" s="14"/>
      <c r="V313" s="14"/>
      <c r="W313" s="14"/>
    </row>
    <row r="314" spans="1:23" ht="15.9" customHeight="1">
      <c r="D314" s="279">
        <f>WOCHENENDE/1000*G314</f>
        <v>24</v>
      </c>
      <c r="E314" s="12" t="s">
        <v>15</v>
      </c>
      <c r="F314" s="12" t="s">
        <v>45</v>
      </c>
      <c r="G314" s="17">
        <v>75</v>
      </c>
      <c r="H314" s="12" t="s">
        <v>17</v>
      </c>
      <c r="I314" s="212">
        <v>3</v>
      </c>
      <c r="J314" s="8">
        <v>8</v>
      </c>
      <c r="K314" s="8">
        <v>9</v>
      </c>
      <c r="R314" s="14"/>
      <c r="S314" s="14"/>
      <c r="T314" s="14"/>
      <c r="U314" s="14"/>
      <c r="V314" s="14"/>
      <c r="W314" s="14"/>
    </row>
    <row r="315" spans="1:23" ht="15.9" customHeight="1">
      <c r="D315" s="18">
        <f>WOCHENENDE/1000*G315</f>
        <v>6</v>
      </c>
      <c r="E315" s="12" t="s">
        <v>15</v>
      </c>
      <c r="F315" s="12" t="s">
        <v>46</v>
      </c>
      <c r="G315" s="17">
        <v>18.75</v>
      </c>
      <c r="H315" s="12" t="s">
        <v>17</v>
      </c>
      <c r="I315" s="212">
        <v>16</v>
      </c>
      <c r="J315" s="8">
        <v>9</v>
      </c>
      <c r="K315" s="8"/>
      <c r="R315" s="14"/>
      <c r="S315" s="14"/>
      <c r="T315" s="14"/>
      <c r="U315" s="14"/>
      <c r="V315" s="14"/>
      <c r="W315" s="14"/>
    </row>
    <row r="316" spans="1:23" ht="15.9" customHeight="1">
      <c r="D316" s="234">
        <f>WOCHENENDE/1000*G316</f>
        <v>5.04</v>
      </c>
      <c r="E316" s="12" t="s">
        <v>15</v>
      </c>
      <c r="F316" s="12" t="s">
        <v>603</v>
      </c>
      <c r="G316" s="17">
        <v>15.75</v>
      </c>
      <c r="H316" s="12" t="s">
        <v>17</v>
      </c>
      <c r="I316" s="212">
        <v>2</v>
      </c>
      <c r="J316" s="8">
        <v>8</v>
      </c>
      <c r="K316" s="8">
        <v>9</v>
      </c>
      <c r="R316" s="14"/>
      <c r="S316" s="14"/>
      <c r="T316" s="14"/>
      <c r="U316" s="14"/>
      <c r="V316" s="14"/>
      <c r="W316" s="14"/>
    </row>
    <row r="317" spans="1:23" ht="15.9" customHeight="1">
      <c r="D317" s="231">
        <f>WOCHENENDE/1000*G317</f>
        <v>15.040000000000001</v>
      </c>
      <c r="E317" s="12" t="s">
        <v>15</v>
      </c>
      <c r="F317" s="12" t="s">
        <v>28</v>
      </c>
      <c r="G317" s="17">
        <v>47</v>
      </c>
      <c r="H317" s="12" t="s">
        <v>17</v>
      </c>
      <c r="I317" s="212">
        <v>1</v>
      </c>
      <c r="J317" s="8">
        <v>8</v>
      </c>
      <c r="K317" s="8">
        <v>9</v>
      </c>
      <c r="R317" s="14"/>
      <c r="S317" s="14"/>
      <c r="T317" s="14"/>
      <c r="U317" s="14"/>
      <c r="V317" s="14"/>
      <c r="W317" s="14"/>
    </row>
    <row r="318" spans="1:23" ht="15.9" customHeight="1">
      <c r="D318" s="18"/>
      <c r="E318" s="12"/>
      <c r="F318" s="12"/>
      <c r="G318" s="12"/>
      <c r="H318" s="12"/>
      <c r="I318" s="212">
        <v>-1</v>
      </c>
      <c r="J318" s="8">
        <v>9</v>
      </c>
      <c r="K318" s="8"/>
      <c r="R318" s="14"/>
      <c r="S318" s="14"/>
      <c r="T318" s="14"/>
      <c r="U318" s="14"/>
      <c r="V318" s="14"/>
      <c r="W318" s="14"/>
    </row>
    <row r="319" spans="1:23" ht="15.9" customHeight="1">
      <c r="A319" s="48"/>
      <c r="B319" s="44" t="s">
        <v>23</v>
      </c>
      <c r="C319" s="11" t="s">
        <v>760</v>
      </c>
      <c r="F319" s="12"/>
      <c r="G319" s="12"/>
      <c r="H319" s="12"/>
      <c r="I319" s="212">
        <v>97</v>
      </c>
      <c r="J319" s="8">
        <v>9</v>
      </c>
      <c r="K319" s="8"/>
      <c r="R319" s="14"/>
      <c r="S319" s="14"/>
      <c r="T319" s="14"/>
      <c r="U319" s="14"/>
      <c r="V319" s="14"/>
      <c r="W319" s="14"/>
    </row>
    <row r="320" spans="1:23" ht="15.9" customHeight="1">
      <c r="D320" s="18"/>
      <c r="E320" s="12"/>
      <c r="F320" s="12"/>
      <c r="G320" s="12"/>
      <c r="H320" s="12"/>
      <c r="I320" s="212">
        <v>-1</v>
      </c>
      <c r="J320" s="8">
        <v>9</v>
      </c>
      <c r="K320" s="8"/>
      <c r="R320" s="14"/>
      <c r="S320" s="14"/>
      <c r="T320" s="14"/>
      <c r="U320" s="14"/>
      <c r="V320" s="14"/>
      <c r="W320" s="14"/>
    </row>
    <row r="321" spans="4:23" ht="15.9" customHeight="1">
      <c r="D321" s="18"/>
      <c r="E321" s="12"/>
      <c r="F321" s="253" t="s">
        <v>697</v>
      </c>
      <c r="G321" s="12"/>
      <c r="H321" s="12"/>
      <c r="I321" s="212">
        <v>94</v>
      </c>
      <c r="J321" s="8">
        <v>9</v>
      </c>
      <c r="K321" s="8"/>
      <c r="R321" s="14"/>
      <c r="S321" s="14"/>
      <c r="T321" s="14"/>
      <c r="U321" s="14"/>
      <c r="V321" s="14"/>
      <c r="W321" s="14"/>
    </row>
    <row r="322" spans="4:23" ht="15.9" customHeight="1">
      <c r="D322" s="18">
        <f>ELTERNSONNTAG*G322</f>
        <v>38.999700000000004</v>
      </c>
      <c r="E322" s="12" t="s">
        <v>29</v>
      </c>
      <c r="F322" s="12" t="s">
        <v>113</v>
      </c>
      <c r="G322" s="53">
        <v>4.3333000000000003E-2</v>
      </c>
      <c r="H322" s="12" t="s">
        <v>29</v>
      </c>
      <c r="I322" s="212">
        <v>16</v>
      </c>
      <c r="J322" s="8">
        <v>9</v>
      </c>
      <c r="K322" s="8"/>
      <c r="R322" s="14"/>
      <c r="S322" s="14"/>
      <c r="T322" s="14"/>
      <c r="U322" s="14"/>
      <c r="V322" s="14"/>
      <c r="W322" s="14"/>
    </row>
    <row r="323" spans="4:23" ht="15.9" customHeight="1">
      <c r="D323" s="18">
        <f>ELTERNSONNTAG*G323</f>
        <v>11.997</v>
      </c>
      <c r="E323" s="12" t="s">
        <v>29</v>
      </c>
      <c r="F323" s="12" t="s">
        <v>114</v>
      </c>
      <c r="G323" s="53">
        <v>1.333E-2</v>
      </c>
      <c r="H323" s="12" t="s">
        <v>29</v>
      </c>
      <c r="I323" s="212">
        <v>16</v>
      </c>
      <c r="J323" s="8">
        <v>9</v>
      </c>
      <c r="K323" s="8"/>
      <c r="R323" s="14"/>
      <c r="S323" s="14"/>
      <c r="T323" s="14"/>
      <c r="U323" s="14"/>
      <c r="V323" s="14"/>
      <c r="W323" s="14"/>
    </row>
    <row r="324" spans="4:23" ht="15.9" customHeight="1">
      <c r="D324" s="234">
        <f>ELTERNSONNTAG/1000*G324</f>
        <v>19.98</v>
      </c>
      <c r="E324" s="12" t="s">
        <v>15</v>
      </c>
      <c r="F324" s="12" t="s">
        <v>115</v>
      </c>
      <c r="G324" s="17">
        <v>22.2</v>
      </c>
      <c r="H324" s="12" t="s">
        <v>17</v>
      </c>
      <c r="I324" s="212">
        <v>2</v>
      </c>
      <c r="J324" s="8">
        <v>8</v>
      </c>
      <c r="K324" s="8">
        <v>9</v>
      </c>
      <c r="R324" s="14"/>
      <c r="S324" s="14"/>
      <c r="T324" s="14"/>
      <c r="U324" s="14"/>
      <c r="V324" s="14"/>
      <c r="W324" s="14"/>
    </row>
    <row r="325" spans="4:23" ht="15.9" customHeight="1">
      <c r="D325" s="234">
        <f>ELTERNSONNTAG/1000*G325</f>
        <v>39.96</v>
      </c>
      <c r="E325" s="12" t="s">
        <v>15</v>
      </c>
      <c r="F325" s="12" t="s">
        <v>116</v>
      </c>
      <c r="G325" s="17">
        <v>44.4</v>
      </c>
      <c r="H325" s="12" t="s">
        <v>17</v>
      </c>
      <c r="I325" s="212">
        <v>2</v>
      </c>
      <c r="J325" s="8">
        <v>8</v>
      </c>
      <c r="K325" s="8">
        <v>9</v>
      </c>
      <c r="R325" s="14"/>
      <c r="S325" s="14"/>
      <c r="T325" s="14"/>
      <c r="U325" s="14"/>
      <c r="V325" s="14"/>
      <c r="W325" s="14"/>
    </row>
    <row r="326" spans="4:23" ht="15.9" customHeight="1">
      <c r="D326" s="234">
        <f>ELTERNSONNTAG/1000*G326</f>
        <v>19.98</v>
      </c>
      <c r="E326" s="12" t="s">
        <v>15</v>
      </c>
      <c r="F326" s="12" t="s">
        <v>117</v>
      </c>
      <c r="G326" s="17">
        <v>22.2</v>
      </c>
      <c r="H326" s="12" t="s">
        <v>17</v>
      </c>
      <c r="I326" s="212">
        <v>2</v>
      </c>
      <c r="J326" s="8">
        <v>8</v>
      </c>
      <c r="K326" s="8">
        <v>9</v>
      </c>
      <c r="R326" s="14"/>
      <c r="S326" s="14"/>
      <c r="T326" s="14"/>
      <c r="U326" s="14"/>
      <c r="V326" s="14"/>
      <c r="W326" s="14"/>
    </row>
    <row r="327" spans="4:23" ht="15.9" customHeight="1">
      <c r="D327" s="18">
        <f>ELTERNSONNTAG/1000*G327</f>
        <v>22.5</v>
      </c>
      <c r="E327" s="12" t="s">
        <v>27</v>
      </c>
      <c r="F327" s="12" t="s">
        <v>121</v>
      </c>
      <c r="G327" s="17">
        <v>25</v>
      </c>
      <c r="H327" s="12" t="s">
        <v>17</v>
      </c>
      <c r="I327" s="212">
        <v>16</v>
      </c>
      <c r="J327" s="8">
        <v>9</v>
      </c>
      <c r="K327" s="8"/>
      <c r="R327" s="14"/>
      <c r="S327" s="14"/>
      <c r="T327" s="14"/>
      <c r="U327" s="14"/>
      <c r="V327" s="14"/>
      <c r="W327" s="14"/>
    </row>
    <row r="328" spans="4:23" ht="15.9" customHeight="1">
      <c r="D328" s="18"/>
      <c r="E328" s="12"/>
      <c r="F328" s="12"/>
      <c r="G328" s="17"/>
      <c r="H328" s="12"/>
      <c r="I328" s="212">
        <v>-1</v>
      </c>
      <c r="J328" s="8">
        <v>9</v>
      </c>
      <c r="K328" s="8"/>
      <c r="R328" s="14"/>
      <c r="S328" s="14"/>
      <c r="T328" s="14"/>
      <c r="U328" s="14"/>
      <c r="V328" s="14"/>
      <c r="W328" s="14"/>
    </row>
    <row r="329" spans="4:23" ht="15.9" customHeight="1">
      <c r="D329" s="32"/>
      <c r="E329" s="12"/>
      <c r="F329" s="253" t="s">
        <v>698</v>
      </c>
      <c r="G329" s="17"/>
      <c r="H329" s="12"/>
      <c r="I329" s="212">
        <v>94</v>
      </c>
      <c r="J329" s="8">
        <v>9</v>
      </c>
      <c r="K329" s="8"/>
      <c r="R329" s="14"/>
      <c r="S329" s="14"/>
      <c r="T329" s="14"/>
      <c r="U329" s="14"/>
      <c r="V329" s="14"/>
      <c r="W329" s="14"/>
    </row>
    <row r="330" spans="4:23" ht="15.9" customHeight="1">
      <c r="D330" s="18">
        <f>ELTERNSONNTAG/10*G330</f>
        <v>3.9996</v>
      </c>
      <c r="E330" s="12" t="s">
        <v>29</v>
      </c>
      <c r="F330" s="12" t="s">
        <v>113</v>
      </c>
      <c r="G330" s="53">
        <v>4.444E-2</v>
      </c>
      <c r="H330" s="12" t="s">
        <v>29</v>
      </c>
      <c r="I330" s="212">
        <v>16</v>
      </c>
      <c r="J330" s="8">
        <v>9</v>
      </c>
      <c r="K330" s="8"/>
      <c r="R330" s="14"/>
      <c r="S330" s="14"/>
      <c r="T330" s="14"/>
      <c r="U330" s="14"/>
      <c r="V330" s="14"/>
      <c r="W330" s="14"/>
    </row>
    <row r="331" spans="4:23" ht="15.9" customHeight="1">
      <c r="D331" s="18">
        <f>ELTERNSONNTAG/10*G331</f>
        <v>1.9998</v>
      </c>
      <c r="E331" s="12" t="s">
        <v>29</v>
      </c>
      <c r="F331" s="12" t="s">
        <v>114</v>
      </c>
      <c r="G331" s="53">
        <v>2.222E-2</v>
      </c>
      <c r="H331" s="12" t="s">
        <v>29</v>
      </c>
      <c r="I331" s="212">
        <v>16</v>
      </c>
      <c r="J331" s="8">
        <v>9</v>
      </c>
      <c r="K331" s="8"/>
      <c r="R331" s="14"/>
      <c r="S331" s="14"/>
      <c r="T331" s="14"/>
      <c r="U331" s="14"/>
      <c r="V331" s="14"/>
      <c r="W331" s="14"/>
    </row>
    <row r="332" spans="4:23" ht="15.9" customHeight="1">
      <c r="D332" s="32">
        <f>ELTERNSONNTAG/10/1000*G332</f>
        <v>9.99</v>
      </c>
      <c r="E332" s="12" t="s">
        <v>15</v>
      </c>
      <c r="F332" s="12" t="s">
        <v>48</v>
      </c>
      <c r="G332" s="17">
        <v>111</v>
      </c>
      <c r="H332" s="12" t="s">
        <v>17</v>
      </c>
      <c r="I332" s="212">
        <v>111</v>
      </c>
      <c r="J332" s="8">
        <v>8</v>
      </c>
      <c r="K332" s="8"/>
      <c r="R332" s="14"/>
      <c r="S332" s="14"/>
      <c r="T332" s="14"/>
      <c r="U332" s="14"/>
      <c r="V332" s="14"/>
      <c r="W332" s="14"/>
    </row>
    <row r="333" spans="4:23" ht="15.9" customHeight="1">
      <c r="D333" s="32">
        <f>ELTERNSONNTAG/10/1000*G333</f>
        <v>2.52</v>
      </c>
      <c r="E333" s="12" t="s">
        <v>27</v>
      </c>
      <c r="F333" s="12" t="s">
        <v>121</v>
      </c>
      <c r="G333" s="17">
        <v>28</v>
      </c>
      <c r="H333" s="12" t="s">
        <v>17</v>
      </c>
      <c r="I333" s="212">
        <v>16</v>
      </c>
      <c r="J333" s="8">
        <v>9</v>
      </c>
      <c r="K333" s="8"/>
      <c r="R333" s="14"/>
      <c r="S333" s="14"/>
      <c r="T333" s="14"/>
      <c r="U333" s="14"/>
      <c r="V333" s="14"/>
      <c r="W333" s="14"/>
    </row>
    <row r="334" spans="4:23" ht="15.9" customHeight="1">
      <c r="D334" s="18"/>
      <c r="E334" s="12"/>
      <c r="F334" s="12"/>
      <c r="G334" s="17"/>
      <c r="H334" s="12"/>
      <c r="I334" s="212">
        <v>-1</v>
      </c>
      <c r="J334" s="8">
        <v>9</v>
      </c>
      <c r="K334" s="8"/>
      <c r="R334" s="14"/>
      <c r="S334" s="14"/>
      <c r="T334" s="14"/>
      <c r="U334" s="14"/>
      <c r="V334" s="14"/>
      <c r="W334" s="14"/>
    </row>
    <row r="335" spans="4:23" ht="15.9" customHeight="1">
      <c r="D335" s="18">
        <f>ELTERNSONNTAG/1000*G335</f>
        <v>4.5</v>
      </c>
      <c r="E335" s="12" t="s">
        <v>15</v>
      </c>
      <c r="F335" s="12" t="s">
        <v>118</v>
      </c>
      <c r="G335" s="17">
        <v>5</v>
      </c>
      <c r="H335" s="12" t="s">
        <v>17</v>
      </c>
      <c r="I335" s="212">
        <v>16</v>
      </c>
      <c r="J335" s="8">
        <v>9</v>
      </c>
      <c r="K335" s="8"/>
      <c r="R335" s="14"/>
      <c r="S335" s="14"/>
      <c r="T335" s="14"/>
      <c r="U335" s="14"/>
      <c r="V335" s="14"/>
      <c r="W335" s="14"/>
    </row>
    <row r="336" spans="4:23" ht="15.9" customHeight="1">
      <c r="D336" s="18">
        <f>ELTERNSONNTAG/1000*G336</f>
        <v>4.5</v>
      </c>
      <c r="E336" s="12" t="s">
        <v>27</v>
      </c>
      <c r="F336" s="12" t="s">
        <v>119</v>
      </c>
      <c r="G336" s="17">
        <v>5</v>
      </c>
      <c r="H336" s="12" t="s">
        <v>17</v>
      </c>
      <c r="I336" s="212">
        <v>16</v>
      </c>
      <c r="J336" s="8">
        <v>9</v>
      </c>
      <c r="K336" s="8"/>
      <c r="R336" s="14"/>
      <c r="S336" s="14"/>
      <c r="T336" s="14"/>
      <c r="U336" s="14"/>
      <c r="V336" s="14"/>
      <c r="W336" s="14"/>
    </row>
    <row r="337" spans="1:23" ht="15.9" customHeight="1">
      <c r="D337" s="18">
        <f>ELTERNSONNTAG*G337</f>
        <v>5.4</v>
      </c>
      <c r="E337" s="12" t="s">
        <v>83</v>
      </c>
      <c r="F337" s="12" t="s">
        <v>84</v>
      </c>
      <c r="G337" s="53">
        <v>6.0000000000000001E-3</v>
      </c>
      <c r="H337" s="12" t="s">
        <v>83</v>
      </c>
      <c r="I337" s="212">
        <v>106</v>
      </c>
      <c r="J337" s="8">
        <v>9</v>
      </c>
      <c r="K337" s="8"/>
      <c r="R337" s="14"/>
      <c r="S337" s="14"/>
      <c r="T337" s="14"/>
      <c r="U337" s="14"/>
      <c r="V337" s="14"/>
      <c r="W337" s="14"/>
    </row>
    <row r="338" spans="1:23" ht="15.9" customHeight="1">
      <c r="D338" s="18">
        <f>ELTERNSONNTAG*G338</f>
        <v>5.4</v>
      </c>
      <c r="E338" s="12" t="s">
        <v>29</v>
      </c>
      <c r="F338" s="12" t="s">
        <v>120</v>
      </c>
      <c r="G338" s="53">
        <v>6.0000000000000001E-3</v>
      </c>
      <c r="H338" s="12" t="s">
        <v>29</v>
      </c>
      <c r="I338" s="212">
        <v>17</v>
      </c>
      <c r="J338" s="8">
        <v>9</v>
      </c>
      <c r="K338" s="8"/>
      <c r="R338" s="14"/>
      <c r="S338" s="14"/>
      <c r="T338" s="14"/>
      <c r="U338" s="14"/>
      <c r="V338" s="14"/>
      <c r="W338" s="14"/>
    </row>
    <row r="339" spans="1:23" ht="15.9" customHeight="1">
      <c r="D339" s="18">
        <f>ELTERNSONNTAG/1000*G339</f>
        <v>1.62</v>
      </c>
      <c r="E339" s="12" t="s">
        <v>25</v>
      </c>
      <c r="F339" s="12" t="s">
        <v>122</v>
      </c>
      <c r="G339" s="17">
        <v>1.8</v>
      </c>
      <c r="H339" s="12" t="s">
        <v>17</v>
      </c>
      <c r="I339" s="212">
        <v>94</v>
      </c>
      <c r="J339" s="8">
        <v>9</v>
      </c>
      <c r="K339" s="8"/>
      <c r="R339" s="14"/>
      <c r="S339" s="14"/>
      <c r="T339" s="14"/>
      <c r="U339" s="14"/>
      <c r="V339" s="14"/>
      <c r="W339" s="14"/>
    </row>
    <row r="340" spans="1:23" ht="15.9" customHeight="1">
      <c r="D340" s="18">
        <f>ELTERNSONNTAG/1000*G340</f>
        <v>90</v>
      </c>
      <c r="E340" s="12" t="s">
        <v>15</v>
      </c>
      <c r="F340" s="12" t="s">
        <v>123</v>
      </c>
      <c r="G340" s="17">
        <v>100</v>
      </c>
      <c r="H340" s="12" t="s">
        <v>17</v>
      </c>
      <c r="I340" s="212">
        <v>16</v>
      </c>
      <c r="J340" s="8">
        <v>9</v>
      </c>
      <c r="K340" s="8"/>
      <c r="R340" s="14"/>
      <c r="S340" s="14"/>
      <c r="T340" s="14"/>
      <c r="U340" s="14"/>
      <c r="V340" s="14"/>
      <c r="W340" s="14"/>
    </row>
    <row r="341" spans="1:23" ht="15.9" customHeight="1">
      <c r="D341" s="242">
        <f>ELTERNSONNTAG*G341</f>
        <v>29.700000000000003</v>
      </c>
      <c r="E341" s="12" t="s">
        <v>41</v>
      </c>
      <c r="F341" s="12" t="s">
        <v>124</v>
      </c>
      <c r="G341" s="26">
        <v>3.3000000000000002E-2</v>
      </c>
      <c r="H341" s="12" t="s">
        <v>41</v>
      </c>
      <c r="I341" s="212">
        <v>4</v>
      </c>
      <c r="J341" s="8">
        <v>9</v>
      </c>
      <c r="K341" s="8"/>
      <c r="R341" s="14"/>
      <c r="S341" s="14"/>
      <c r="T341" s="14"/>
      <c r="U341" s="14"/>
      <c r="V341" s="14"/>
      <c r="W341" s="14"/>
    </row>
    <row r="342" spans="1:23" ht="15.9" customHeight="1">
      <c r="D342" s="18">
        <f>ELTERNSONNTAG*G342</f>
        <v>27</v>
      </c>
      <c r="E342" s="12" t="s">
        <v>29</v>
      </c>
      <c r="F342" s="12" t="s">
        <v>125</v>
      </c>
      <c r="G342" s="26">
        <v>0.03</v>
      </c>
      <c r="H342" s="12" t="s">
        <v>29</v>
      </c>
      <c r="I342" s="212">
        <v>16</v>
      </c>
      <c r="J342" s="8">
        <v>9</v>
      </c>
      <c r="K342" s="8"/>
      <c r="R342" s="14"/>
      <c r="S342" s="14"/>
      <c r="T342" s="14"/>
      <c r="U342" s="14"/>
      <c r="V342" s="14"/>
      <c r="W342" s="14"/>
    </row>
    <row r="343" spans="1:23" ht="15.9" customHeight="1">
      <c r="D343" s="18">
        <f>ELTERNSONNTAG*G343/1000</f>
        <v>3.7500000000000004</v>
      </c>
      <c r="E343" s="12" t="s">
        <v>15</v>
      </c>
      <c r="F343" s="12" t="s">
        <v>126</v>
      </c>
      <c r="G343" s="26">
        <f>2500/600</f>
        <v>4.166666666666667</v>
      </c>
      <c r="H343" s="12" t="s">
        <v>17</v>
      </c>
      <c r="I343" s="212">
        <v>16</v>
      </c>
      <c r="J343" s="8">
        <v>9</v>
      </c>
      <c r="K343" s="8"/>
      <c r="R343" s="14"/>
      <c r="S343" s="14"/>
      <c r="T343" s="14"/>
      <c r="U343" s="14"/>
      <c r="V343" s="14"/>
      <c r="W343" s="14"/>
    </row>
    <row r="344" spans="1:23" ht="15.9" customHeight="1">
      <c r="D344" s="231">
        <f>ELTERNSONNTAG*G344</f>
        <v>1200.1499999999999</v>
      </c>
      <c r="E344" s="12" t="s">
        <v>18</v>
      </c>
      <c r="F344" s="12" t="s">
        <v>127</v>
      </c>
      <c r="G344" s="12">
        <v>1.3334999999999999</v>
      </c>
      <c r="H344" s="12" t="s">
        <v>18</v>
      </c>
      <c r="I344" s="212">
        <v>1</v>
      </c>
      <c r="J344" s="8">
        <v>9</v>
      </c>
      <c r="K344" s="8"/>
      <c r="R344" s="14"/>
      <c r="S344" s="14"/>
      <c r="T344" s="14"/>
      <c r="U344" s="14"/>
      <c r="V344" s="14"/>
      <c r="W344" s="14"/>
    </row>
    <row r="345" spans="1:23" ht="15.9" customHeight="1">
      <c r="D345" s="18"/>
      <c r="E345" s="12"/>
      <c r="F345" s="12"/>
      <c r="G345" s="12"/>
      <c r="H345" s="12"/>
      <c r="I345" s="212">
        <v>-1</v>
      </c>
      <c r="J345" s="8">
        <v>9</v>
      </c>
      <c r="K345" s="8"/>
      <c r="R345" s="14"/>
      <c r="S345" s="14"/>
      <c r="T345" s="14"/>
      <c r="U345" s="14"/>
      <c r="V345" s="14"/>
      <c r="W345" s="14"/>
    </row>
    <row r="346" spans="1:23" ht="15.9" customHeight="1">
      <c r="A346" s="48"/>
      <c r="B346" s="44" t="s">
        <v>32</v>
      </c>
      <c r="C346" s="11" t="s">
        <v>24</v>
      </c>
      <c r="F346" s="12"/>
      <c r="G346" s="12"/>
      <c r="H346" s="12"/>
      <c r="I346" s="212">
        <v>98</v>
      </c>
      <c r="J346" s="8">
        <v>9</v>
      </c>
      <c r="K346" s="8"/>
      <c r="R346" s="14"/>
      <c r="S346" s="14"/>
      <c r="T346" s="14"/>
      <c r="U346" s="14"/>
      <c r="V346" s="14"/>
      <c r="W346" s="14"/>
    </row>
    <row r="347" spans="1:23" ht="15.9" customHeight="1">
      <c r="D347" s="18"/>
      <c r="E347" s="12"/>
      <c r="F347" s="12"/>
      <c r="G347" s="12"/>
      <c r="H347" s="12"/>
      <c r="I347" s="212">
        <v>-1</v>
      </c>
      <c r="J347" s="8">
        <v>9</v>
      </c>
      <c r="K347" s="8"/>
      <c r="R347" s="14"/>
      <c r="S347" s="14"/>
      <c r="T347" s="14"/>
      <c r="U347" s="14"/>
      <c r="V347" s="14"/>
      <c r="W347" s="14"/>
    </row>
    <row r="348" spans="1:23" ht="15.9" customHeight="1">
      <c r="D348" s="234">
        <f>TEILNEHMER_2/1000*G348</f>
        <v>4</v>
      </c>
      <c r="E348" s="12" t="s">
        <v>15</v>
      </c>
      <c r="F348" s="12" t="s">
        <v>603</v>
      </c>
      <c r="G348" s="17">
        <v>16</v>
      </c>
      <c r="H348" s="12" t="s">
        <v>17</v>
      </c>
      <c r="I348" s="212">
        <v>2</v>
      </c>
      <c r="J348" s="8">
        <v>8</v>
      </c>
      <c r="K348" s="8">
        <v>9</v>
      </c>
      <c r="R348" s="14"/>
      <c r="S348" s="14"/>
      <c r="T348" s="14"/>
      <c r="U348" s="14"/>
      <c r="V348" s="14"/>
      <c r="W348" s="14"/>
    </row>
    <row r="349" spans="1:23" ht="15.9" customHeight="1">
      <c r="D349" s="231">
        <f>TEILNEHMER_2/1000*G349</f>
        <v>15</v>
      </c>
      <c r="E349" s="12" t="s">
        <v>15</v>
      </c>
      <c r="F349" s="12" t="s">
        <v>28</v>
      </c>
      <c r="G349" s="17">
        <v>60</v>
      </c>
      <c r="H349" s="12" t="s">
        <v>90</v>
      </c>
      <c r="I349" s="212">
        <v>1</v>
      </c>
      <c r="J349" s="8">
        <v>8</v>
      </c>
      <c r="K349" s="8">
        <v>9</v>
      </c>
      <c r="R349" s="14"/>
      <c r="S349" s="14"/>
      <c r="T349" s="14"/>
      <c r="U349" s="14"/>
      <c r="V349" s="14"/>
      <c r="W349" s="14"/>
    </row>
    <row r="350" spans="1:23" ht="15.9" customHeight="1">
      <c r="D350" s="19">
        <f>TEILNEHMER_2/1000*G350</f>
        <v>7.5</v>
      </c>
      <c r="E350" s="2" t="s">
        <v>15</v>
      </c>
      <c r="F350" s="2" t="s">
        <v>602</v>
      </c>
      <c r="G350" s="23">
        <v>30</v>
      </c>
      <c r="H350" s="2" t="s">
        <v>17</v>
      </c>
      <c r="I350" s="212">
        <v>3</v>
      </c>
      <c r="J350" s="8">
        <v>8</v>
      </c>
      <c r="K350" s="8">
        <v>9</v>
      </c>
      <c r="R350" s="14"/>
      <c r="S350" s="14"/>
      <c r="T350" s="14"/>
      <c r="U350" s="14"/>
      <c r="V350" s="14"/>
      <c r="W350" s="14"/>
    </row>
    <row r="351" spans="1:23" ht="15.9" customHeight="1">
      <c r="D351" s="18"/>
      <c r="E351" s="12"/>
      <c r="F351" s="12"/>
      <c r="G351" s="17"/>
      <c r="H351" s="12"/>
      <c r="I351" s="212">
        <v>99</v>
      </c>
      <c r="J351" s="8">
        <v>9</v>
      </c>
      <c r="K351" s="8"/>
      <c r="R351" s="14"/>
      <c r="S351" s="14"/>
      <c r="T351" s="14"/>
      <c r="U351" s="14"/>
      <c r="V351" s="14"/>
      <c r="W351" s="14"/>
    </row>
    <row r="352" spans="1:23" ht="15.9" customHeight="1">
      <c r="D352" s="18"/>
      <c r="E352" s="12"/>
      <c r="F352" s="12"/>
      <c r="G352" s="17"/>
      <c r="H352" s="12"/>
      <c r="I352" s="212">
        <v>94</v>
      </c>
      <c r="J352" s="8">
        <v>9</v>
      </c>
      <c r="K352" s="8"/>
      <c r="R352" s="14"/>
      <c r="S352" s="14"/>
      <c r="T352" s="14"/>
      <c r="U352" s="14"/>
      <c r="V352" s="14"/>
      <c r="W352" s="14"/>
    </row>
    <row r="353" spans="1:23" ht="15.9" customHeight="1">
      <c r="B353" s="38" t="s">
        <v>37</v>
      </c>
      <c r="C353" s="41"/>
      <c r="D353" s="18" t="s">
        <v>128</v>
      </c>
      <c r="E353" s="12"/>
      <c r="F353" s="12"/>
      <c r="G353" s="17"/>
      <c r="H353" s="12"/>
      <c r="I353" s="212">
        <v>200</v>
      </c>
      <c r="J353" s="8">
        <v>9</v>
      </c>
      <c r="K353" s="8"/>
      <c r="R353" s="14"/>
      <c r="S353" s="14"/>
      <c r="T353" s="14"/>
      <c r="U353" s="14"/>
      <c r="V353" s="14"/>
      <c r="W353" s="14"/>
    </row>
    <row r="354" spans="1:23" ht="15.9" customHeight="1">
      <c r="B354" s="38"/>
      <c r="C354" s="41"/>
      <c r="D354" s="282" t="s">
        <v>129</v>
      </c>
      <c r="E354" s="12"/>
      <c r="F354" s="12"/>
      <c r="G354" s="17"/>
      <c r="H354" s="12"/>
      <c r="I354" s="212">
        <v>201</v>
      </c>
      <c r="J354" s="8">
        <v>9</v>
      </c>
      <c r="K354" s="8"/>
      <c r="R354" s="14"/>
      <c r="S354" s="14"/>
      <c r="T354" s="14"/>
      <c r="U354" s="14"/>
      <c r="V354" s="14"/>
      <c r="W354" s="14"/>
    </row>
    <row r="355" spans="1:23" ht="15.9" customHeight="1">
      <c r="B355" s="38"/>
      <c r="C355" s="41"/>
      <c r="D355" s="282" t="s">
        <v>696</v>
      </c>
      <c r="E355" s="12"/>
      <c r="F355" s="12"/>
      <c r="G355" s="17"/>
      <c r="H355" s="12"/>
      <c r="I355" s="212">
        <v>201</v>
      </c>
      <c r="J355" s="8">
        <v>9</v>
      </c>
      <c r="K355" s="8"/>
      <c r="R355" s="14"/>
      <c r="S355" s="14"/>
      <c r="T355" s="14"/>
      <c r="U355" s="14"/>
      <c r="V355" s="14"/>
      <c r="W355" s="14"/>
    </row>
    <row r="356" spans="1:23" ht="15.9" customHeight="1">
      <c r="I356" s="212">
        <v>-1</v>
      </c>
      <c r="J356" s="8">
        <v>9</v>
      </c>
      <c r="K356" s="8"/>
    </row>
    <row r="357" spans="1:23" ht="45" customHeight="1">
      <c r="A357" s="4" t="s">
        <v>0</v>
      </c>
      <c r="B357" s="4" t="s">
        <v>1</v>
      </c>
      <c r="C357" s="4" t="s">
        <v>2</v>
      </c>
      <c r="D357" s="273" t="s">
        <v>3</v>
      </c>
      <c r="E357" s="4" t="s">
        <v>4</v>
      </c>
      <c r="F357" s="4" t="s">
        <v>5</v>
      </c>
      <c r="G357" s="4" t="s">
        <v>6</v>
      </c>
      <c r="H357" s="4" t="s">
        <v>4</v>
      </c>
      <c r="I357" s="4" t="s">
        <v>7</v>
      </c>
      <c r="J357" s="4" t="s">
        <v>8</v>
      </c>
      <c r="K357" s="4" t="s">
        <v>9</v>
      </c>
    </row>
    <row r="358" spans="1:23" ht="15.9" customHeight="1">
      <c r="A358" s="5">
        <f>AUFBAU_DATUM+9</f>
        <v>42590</v>
      </c>
      <c r="B358" s="249"/>
      <c r="C358" s="39" t="s">
        <v>52</v>
      </c>
      <c r="D358" s="278"/>
      <c r="E358" s="12"/>
      <c r="F358" s="12"/>
      <c r="G358" s="17"/>
      <c r="H358" s="12"/>
      <c r="I358" s="212">
        <v>0</v>
      </c>
      <c r="J358" s="8">
        <v>10</v>
      </c>
      <c r="K358" s="8"/>
      <c r="R358" s="14"/>
      <c r="S358" s="14"/>
      <c r="T358" s="14"/>
      <c r="U358" s="14"/>
      <c r="V358" s="14"/>
      <c r="W358" s="14"/>
    </row>
    <row r="359" spans="1:23" ht="15.9" customHeight="1">
      <c r="A359" s="57"/>
      <c r="B359" s="58"/>
      <c r="C359" s="6"/>
      <c r="D359" s="18"/>
      <c r="E359" s="12"/>
      <c r="F359" s="12"/>
      <c r="G359" s="17"/>
      <c r="H359" s="12"/>
      <c r="I359" s="212">
        <v>95</v>
      </c>
      <c r="J359" s="8">
        <v>10</v>
      </c>
      <c r="K359" s="8"/>
      <c r="R359" s="14"/>
      <c r="S359" s="14"/>
      <c r="T359" s="14"/>
      <c r="U359" s="14"/>
      <c r="V359" s="14"/>
      <c r="W359" s="14"/>
    </row>
    <row r="360" spans="1:23" ht="15.9" customHeight="1">
      <c r="A360" s="48"/>
      <c r="B360" s="42" t="s">
        <v>39</v>
      </c>
      <c r="C360" s="11" t="s">
        <v>40</v>
      </c>
      <c r="F360" s="12"/>
      <c r="G360" s="12"/>
      <c r="H360" s="12"/>
      <c r="I360" s="212">
        <v>96</v>
      </c>
      <c r="J360" s="8">
        <v>10</v>
      </c>
      <c r="K360" s="8"/>
      <c r="R360" s="14"/>
      <c r="S360" s="14"/>
      <c r="T360" s="14"/>
      <c r="U360" s="14"/>
      <c r="V360" s="14"/>
      <c r="W360" s="14"/>
    </row>
    <row r="361" spans="1:23" ht="15.9" customHeight="1">
      <c r="D361" s="18"/>
      <c r="E361" s="12"/>
      <c r="F361" s="12"/>
      <c r="G361" s="12"/>
      <c r="H361" s="12"/>
      <c r="I361" s="212">
        <v>-1</v>
      </c>
      <c r="J361" s="8">
        <v>10</v>
      </c>
      <c r="K361" s="8"/>
      <c r="R361" s="14"/>
      <c r="S361" s="14"/>
      <c r="T361" s="14"/>
      <c r="U361" s="14"/>
      <c r="V361" s="14"/>
      <c r="W361" s="14"/>
    </row>
    <row r="362" spans="1:23" ht="15.9" customHeight="1">
      <c r="D362" s="242">
        <f>TEILNEHMER_2*G362</f>
        <v>40</v>
      </c>
      <c r="E362" s="12" t="s">
        <v>41</v>
      </c>
      <c r="F362" s="12" t="s">
        <v>42</v>
      </c>
      <c r="G362" s="26">
        <v>0.16</v>
      </c>
      <c r="H362" s="12" t="s">
        <v>41</v>
      </c>
      <c r="I362" s="212">
        <v>4</v>
      </c>
      <c r="J362" s="8">
        <v>10</v>
      </c>
      <c r="K362" s="8"/>
      <c r="R362" s="14"/>
      <c r="S362" s="14"/>
      <c r="T362" s="14"/>
      <c r="U362" s="14"/>
      <c r="V362" s="14"/>
      <c r="W362" s="14"/>
    </row>
    <row r="363" spans="1:23" ht="15.9" customHeight="1">
      <c r="D363" s="242">
        <f>TEILNEHMER_2*G363</f>
        <v>20</v>
      </c>
      <c r="E363" s="12" t="s">
        <v>41</v>
      </c>
      <c r="F363" s="12" t="s">
        <v>43</v>
      </c>
      <c r="G363" s="26">
        <v>0.08</v>
      </c>
      <c r="H363" s="12" t="s">
        <v>41</v>
      </c>
      <c r="I363" s="212">
        <v>4</v>
      </c>
      <c r="J363" s="8">
        <v>10</v>
      </c>
      <c r="K363" s="8"/>
      <c r="R363" s="14"/>
      <c r="S363" s="14"/>
      <c r="T363" s="14"/>
      <c r="U363" s="14"/>
      <c r="V363" s="14"/>
      <c r="W363" s="14"/>
    </row>
    <row r="364" spans="1:23" ht="15.9" customHeight="1">
      <c r="D364" s="18">
        <f>TEILNEHMER_2/1000*G364</f>
        <v>5</v>
      </c>
      <c r="E364" s="12" t="s">
        <v>15</v>
      </c>
      <c r="F364" s="12" t="s">
        <v>44</v>
      </c>
      <c r="G364" s="17">
        <v>20</v>
      </c>
      <c r="H364" s="12" t="s">
        <v>17</v>
      </c>
      <c r="I364" s="212">
        <v>108</v>
      </c>
      <c r="J364" s="8">
        <v>10</v>
      </c>
      <c r="K364" s="8"/>
      <c r="R364" s="14"/>
      <c r="S364" s="14"/>
      <c r="T364" s="14"/>
      <c r="U364" s="14"/>
      <c r="V364" s="14"/>
      <c r="W364" s="14"/>
    </row>
    <row r="365" spans="1:23" ht="15.9" customHeight="1">
      <c r="D365" s="279">
        <f>TEILNEHMER_2/1000*G365</f>
        <v>20</v>
      </c>
      <c r="E365" s="12" t="s">
        <v>15</v>
      </c>
      <c r="F365" s="12" t="s">
        <v>45</v>
      </c>
      <c r="G365" s="17">
        <v>80</v>
      </c>
      <c r="H365" s="12" t="s">
        <v>17</v>
      </c>
      <c r="I365" s="212">
        <v>3</v>
      </c>
      <c r="J365" s="8">
        <v>8</v>
      </c>
      <c r="K365" s="8">
        <v>10</v>
      </c>
      <c r="R365" s="14"/>
      <c r="S365" s="14"/>
      <c r="T365" s="14"/>
      <c r="U365" s="14"/>
      <c r="V365" s="14"/>
      <c r="W365" s="14"/>
    </row>
    <row r="366" spans="1:23" ht="15.9" customHeight="1">
      <c r="D366" s="18">
        <f>TEILNEHMER_2/1000*G366</f>
        <v>5</v>
      </c>
      <c r="E366" s="12" t="s">
        <v>15</v>
      </c>
      <c r="F366" s="12" t="s">
        <v>46</v>
      </c>
      <c r="G366" s="17">
        <v>20</v>
      </c>
      <c r="H366" s="12" t="s">
        <v>17</v>
      </c>
      <c r="I366" s="212">
        <v>16</v>
      </c>
      <c r="J366" s="8">
        <v>10</v>
      </c>
      <c r="K366" s="8"/>
      <c r="R366" s="14"/>
      <c r="S366" s="14"/>
      <c r="T366" s="14"/>
      <c r="U366" s="14"/>
      <c r="V366" s="14"/>
      <c r="W366" s="14"/>
    </row>
    <row r="367" spans="1:23" ht="15.9" customHeight="1">
      <c r="D367" s="234">
        <f>TEILNEHMER_2/1000*G367</f>
        <v>4</v>
      </c>
      <c r="E367" s="12" t="s">
        <v>15</v>
      </c>
      <c r="F367" s="12" t="s">
        <v>603</v>
      </c>
      <c r="G367" s="17">
        <v>16</v>
      </c>
      <c r="H367" s="12" t="s">
        <v>17</v>
      </c>
      <c r="I367" s="212">
        <v>2</v>
      </c>
      <c r="J367" s="8">
        <v>8</v>
      </c>
      <c r="K367" s="8">
        <v>10</v>
      </c>
      <c r="R367" s="14"/>
      <c r="S367" s="14"/>
      <c r="T367" s="14"/>
      <c r="U367" s="14"/>
      <c r="V367" s="14"/>
      <c r="W367" s="14"/>
    </row>
    <row r="368" spans="1:23" ht="15.9" customHeight="1">
      <c r="D368" s="231">
        <f>TEILNEHMER_2/1000*G368</f>
        <v>15</v>
      </c>
      <c r="E368" s="12" t="s">
        <v>15</v>
      </c>
      <c r="F368" s="12" t="s">
        <v>28</v>
      </c>
      <c r="G368" s="12">
        <v>60</v>
      </c>
      <c r="H368" s="12" t="s">
        <v>17</v>
      </c>
      <c r="I368" s="212">
        <v>1</v>
      </c>
      <c r="J368" s="8">
        <v>8</v>
      </c>
      <c r="K368" s="8">
        <v>10</v>
      </c>
      <c r="R368" s="14"/>
      <c r="S368" s="14"/>
      <c r="T368" s="14"/>
      <c r="U368" s="14"/>
      <c r="V368" s="14"/>
      <c r="W368" s="14"/>
    </row>
    <row r="369" spans="1:23" ht="15.9" customHeight="1">
      <c r="D369" s="18"/>
      <c r="E369" s="12"/>
      <c r="F369" s="12"/>
      <c r="G369" s="12"/>
      <c r="H369" s="12"/>
      <c r="I369" s="212">
        <v>-1</v>
      </c>
      <c r="J369" s="8">
        <v>10</v>
      </c>
      <c r="K369" s="8"/>
      <c r="R369" s="14"/>
      <c r="S369" s="14"/>
      <c r="T369" s="14"/>
      <c r="U369" s="14"/>
      <c r="V369" s="14"/>
      <c r="W369" s="14"/>
    </row>
    <row r="370" spans="1:23" ht="15.9" customHeight="1">
      <c r="A370" s="48"/>
      <c r="B370" s="44" t="s">
        <v>23</v>
      </c>
      <c r="C370" s="11" t="s">
        <v>806</v>
      </c>
      <c r="I370" s="212">
        <v>97</v>
      </c>
      <c r="J370" s="8">
        <v>10</v>
      </c>
      <c r="K370" s="8"/>
      <c r="R370" s="14"/>
      <c r="S370" s="14"/>
      <c r="T370" s="14"/>
      <c r="U370" s="14"/>
      <c r="V370" s="14"/>
      <c r="W370" s="14"/>
    </row>
    <row r="371" spans="1:23" ht="15.9" customHeight="1">
      <c r="C371" s="2"/>
      <c r="I371" s="212">
        <v>-1</v>
      </c>
      <c r="J371" s="8">
        <v>10</v>
      </c>
      <c r="K371" s="8"/>
      <c r="R371" s="14"/>
      <c r="S371" s="14"/>
      <c r="T371" s="14"/>
      <c r="U371" s="14"/>
      <c r="V371" s="14"/>
      <c r="W371" s="14"/>
    </row>
    <row r="372" spans="1:23" ht="15.6">
      <c r="A372" s="14"/>
      <c r="C372" s="2"/>
      <c r="D372" s="234">
        <f>(TEILNEHMER_2-FLEISCHLOS_2)/1000*G372</f>
        <v>36</v>
      </c>
      <c r="E372" s="2" t="s">
        <v>15</v>
      </c>
      <c r="F372" s="2" t="s">
        <v>805</v>
      </c>
      <c r="G372" s="2">
        <v>180</v>
      </c>
      <c r="H372" s="2" t="s">
        <v>17</v>
      </c>
      <c r="I372" s="212">
        <v>2</v>
      </c>
      <c r="J372" s="8">
        <v>10</v>
      </c>
      <c r="K372" s="8"/>
    </row>
    <row r="373" spans="1:23" ht="15.6">
      <c r="A373" s="14"/>
      <c r="C373" s="2"/>
      <c r="D373" s="19">
        <f>(TEILNEHMER_2-FLEISCHLOS)/1000*G373</f>
        <v>7.98</v>
      </c>
      <c r="E373" s="2" t="s">
        <v>41</v>
      </c>
      <c r="F373" s="2" t="s">
        <v>761</v>
      </c>
      <c r="G373" s="2">
        <v>42</v>
      </c>
      <c r="H373" s="2" t="s">
        <v>136</v>
      </c>
      <c r="I373" s="212">
        <v>9</v>
      </c>
      <c r="J373" s="8">
        <v>8</v>
      </c>
      <c r="K373" s="8"/>
    </row>
    <row r="374" spans="1:23" ht="15.6">
      <c r="A374" s="14"/>
      <c r="C374" s="2"/>
      <c r="D374" s="19">
        <f>(TEILNEHMER_2-FLEISCHLOS)/1000*G374</f>
        <v>1.9</v>
      </c>
      <c r="E374" s="2" t="s">
        <v>15</v>
      </c>
      <c r="F374" s="2" t="s">
        <v>762</v>
      </c>
      <c r="G374" s="2">
        <v>10</v>
      </c>
      <c r="H374" s="2" t="s">
        <v>17</v>
      </c>
      <c r="I374" s="212">
        <v>9</v>
      </c>
      <c r="J374" s="8">
        <v>8</v>
      </c>
      <c r="K374" s="8"/>
    </row>
    <row r="375" spans="1:23" ht="15.6">
      <c r="A375" s="14"/>
      <c r="C375" s="2"/>
      <c r="D375" s="19">
        <f>(TEILNEHMER_2-FLEISCHLOS)/1000*G375</f>
        <v>0</v>
      </c>
      <c r="F375" s="2" t="s">
        <v>763</v>
      </c>
      <c r="I375" s="212">
        <v>9</v>
      </c>
      <c r="J375" s="8">
        <v>8</v>
      </c>
      <c r="K375" s="8"/>
    </row>
    <row r="376" spans="1:23" ht="15.6">
      <c r="A376" s="14"/>
      <c r="C376" s="2"/>
      <c r="D376" s="231">
        <f>(TEILNEHMER_2*G376)</f>
        <v>300</v>
      </c>
      <c r="E376" s="2" t="s">
        <v>221</v>
      </c>
      <c r="F376" s="2" t="s">
        <v>19</v>
      </c>
      <c r="G376" s="2">
        <v>1.2</v>
      </c>
      <c r="H376" s="2" t="s">
        <v>221</v>
      </c>
      <c r="I376" s="212">
        <v>1</v>
      </c>
      <c r="J376" s="8">
        <v>10</v>
      </c>
      <c r="K376" s="8"/>
    </row>
    <row r="377" spans="1:23" ht="15.6">
      <c r="A377" s="14"/>
      <c r="C377" s="2"/>
      <c r="D377" s="19">
        <f>(TEILNEHMER_2/1000*G377)</f>
        <v>3</v>
      </c>
      <c r="E377" s="2" t="s">
        <v>15</v>
      </c>
      <c r="F377" s="2" t="s">
        <v>764</v>
      </c>
      <c r="G377" s="2">
        <v>12</v>
      </c>
      <c r="H377" s="2" t="s">
        <v>17</v>
      </c>
      <c r="I377" s="212">
        <v>16</v>
      </c>
      <c r="J377" s="8">
        <v>10</v>
      </c>
      <c r="K377" s="8"/>
    </row>
    <row r="378" spans="1:23" ht="15.6">
      <c r="A378" s="14"/>
      <c r="C378" s="2"/>
      <c r="D378" s="279">
        <f>TEILNEHMER_2*G378</f>
        <v>10</v>
      </c>
      <c r="E378" s="2" t="s">
        <v>766</v>
      </c>
      <c r="F378" s="2" t="s">
        <v>54</v>
      </c>
      <c r="G378" s="2">
        <v>0.04</v>
      </c>
      <c r="H378" s="2" t="s">
        <v>36</v>
      </c>
      <c r="I378" s="212">
        <v>3</v>
      </c>
      <c r="J378" s="8">
        <v>10</v>
      </c>
      <c r="K378" s="8"/>
    </row>
    <row r="379" spans="1:23" ht="15.6">
      <c r="A379" s="14"/>
      <c r="C379" s="2"/>
      <c r="D379" s="279">
        <f>(TEILNEHMER_2*G379)/1000</f>
        <v>3.75</v>
      </c>
      <c r="E379" s="2" t="s">
        <v>15</v>
      </c>
      <c r="F379" s="2" t="s">
        <v>111</v>
      </c>
      <c r="G379" s="2">
        <v>15</v>
      </c>
      <c r="H379" s="2" t="s">
        <v>17</v>
      </c>
      <c r="I379" s="212">
        <v>3</v>
      </c>
      <c r="J379" s="8">
        <v>10</v>
      </c>
      <c r="K379" s="8"/>
    </row>
    <row r="380" spans="1:23" ht="15.6">
      <c r="A380" s="14"/>
      <c r="C380" s="2"/>
      <c r="D380" s="19">
        <f>(TEILNEHMER_2)/1000*G380</f>
        <v>3.75</v>
      </c>
      <c r="E380" s="2" t="s">
        <v>41</v>
      </c>
      <c r="F380" s="2" t="s">
        <v>765</v>
      </c>
      <c r="G380" s="2">
        <v>15</v>
      </c>
      <c r="H380" s="2" t="s">
        <v>136</v>
      </c>
      <c r="I380" s="212">
        <v>16</v>
      </c>
      <c r="J380" s="8">
        <v>10</v>
      </c>
      <c r="K380" s="8"/>
    </row>
    <row r="381" spans="1:23" ht="15.6">
      <c r="A381" s="14"/>
      <c r="C381" s="2"/>
      <c r="D381" s="19">
        <f>(TEILNEHMER_2)/1000*G381</f>
        <v>3.75</v>
      </c>
      <c r="E381" s="2" t="s">
        <v>41</v>
      </c>
      <c r="F381" s="2" t="s">
        <v>767</v>
      </c>
      <c r="G381" s="2">
        <v>15</v>
      </c>
      <c r="H381" s="2" t="s">
        <v>136</v>
      </c>
      <c r="I381" s="212">
        <v>107</v>
      </c>
      <c r="J381" s="8">
        <v>10</v>
      </c>
      <c r="K381" s="8"/>
    </row>
    <row r="382" spans="1:23" ht="15.6">
      <c r="A382" s="14"/>
      <c r="C382" s="2"/>
      <c r="D382" s="279">
        <f>(TEILNEHMER_2)/1000*G382</f>
        <v>35</v>
      </c>
      <c r="E382" s="2" t="s">
        <v>15</v>
      </c>
      <c r="F382" s="2" t="s">
        <v>769</v>
      </c>
      <c r="G382" s="2">
        <v>140</v>
      </c>
      <c r="H382" s="2" t="s">
        <v>17</v>
      </c>
      <c r="I382" s="212">
        <v>3</v>
      </c>
      <c r="J382" s="8">
        <v>10</v>
      </c>
      <c r="K382" s="8"/>
    </row>
    <row r="383" spans="1:23" ht="15.6">
      <c r="A383" s="14"/>
      <c r="C383" s="2"/>
      <c r="D383" s="279">
        <f>FLEISCHLOS_2*G383/1000</f>
        <v>5</v>
      </c>
      <c r="E383" s="2" t="s">
        <v>15</v>
      </c>
      <c r="F383" s="2" t="s">
        <v>536</v>
      </c>
      <c r="G383" s="2">
        <v>100</v>
      </c>
      <c r="H383" s="2" t="s">
        <v>17</v>
      </c>
      <c r="I383" s="212">
        <v>3</v>
      </c>
      <c r="J383" s="8">
        <v>10</v>
      </c>
      <c r="K383" s="8"/>
    </row>
    <row r="384" spans="1:23" ht="15.6">
      <c r="A384" s="14"/>
      <c r="C384" s="2"/>
      <c r="D384" s="279">
        <f>FLEISCHLOS_2*G384/1000</f>
        <v>5</v>
      </c>
      <c r="E384" s="2" t="s">
        <v>15</v>
      </c>
      <c r="F384" s="2" t="s">
        <v>808</v>
      </c>
      <c r="G384" s="2">
        <v>100</v>
      </c>
      <c r="H384" s="2" t="s">
        <v>17</v>
      </c>
      <c r="I384" s="212">
        <v>3</v>
      </c>
      <c r="J384" s="8">
        <v>10</v>
      </c>
      <c r="K384" s="8"/>
    </row>
    <row r="385" spans="1:23" ht="15.6">
      <c r="A385" s="14"/>
      <c r="C385" s="2"/>
      <c r="D385" s="279">
        <f>FLEISCHLOS_2*G385/1000</f>
        <v>5</v>
      </c>
      <c r="E385" s="2" t="s">
        <v>15</v>
      </c>
      <c r="F385" s="2" t="s">
        <v>758</v>
      </c>
      <c r="G385" s="2">
        <v>100</v>
      </c>
      <c r="H385" s="2" t="s">
        <v>17</v>
      </c>
      <c r="I385" s="212">
        <v>3</v>
      </c>
      <c r="J385" s="8">
        <v>10</v>
      </c>
      <c r="K385" s="8"/>
    </row>
    <row r="386" spans="1:23" ht="15.9" customHeight="1">
      <c r="E386"/>
      <c r="F386"/>
      <c r="G386"/>
      <c r="H386"/>
      <c r="I386" s="212">
        <v>-1</v>
      </c>
      <c r="J386" s="8">
        <v>10</v>
      </c>
      <c r="K386" s="8"/>
      <c r="R386" s="14"/>
      <c r="S386" s="14"/>
      <c r="T386" s="14"/>
      <c r="U386" s="14"/>
      <c r="V386" s="14"/>
      <c r="W386" s="14"/>
    </row>
    <row r="387" spans="1:23" ht="15.9" customHeight="1">
      <c r="A387" s="48"/>
      <c r="B387" s="44" t="s">
        <v>32</v>
      </c>
      <c r="C387" s="11" t="s">
        <v>664</v>
      </c>
      <c r="F387" s="12"/>
      <c r="G387" s="12"/>
      <c r="H387" s="12"/>
      <c r="I387" s="212">
        <v>98</v>
      </c>
      <c r="J387" s="8">
        <v>10</v>
      </c>
      <c r="K387" s="8"/>
      <c r="O387" s="12"/>
      <c r="P387" s="12"/>
      <c r="Q387" s="17"/>
      <c r="R387" s="12"/>
      <c r="S387" s="208">
        <v>2</v>
      </c>
      <c r="T387" s="14"/>
      <c r="U387" s="14"/>
      <c r="V387" s="14"/>
      <c r="W387" s="14"/>
    </row>
    <row r="388" spans="1:23" ht="15.9" customHeight="1">
      <c r="D388" s="18"/>
      <c r="E388" s="12"/>
      <c r="F388" s="12"/>
      <c r="G388" s="12"/>
      <c r="H388" s="12"/>
      <c r="I388" s="212">
        <v>-1</v>
      </c>
      <c r="J388" s="8">
        <v>10</v>
      </c>
      <c r="K388" s="8"/>
      <c r="R388" s="14"/>
      <c r="S388" s="14"/>
      <c r="T388" s="14"/>
      <c r="U388" s="14"/>
      <c r="V388" s="14"/>
      <c r="W388" s="14"/>
    </row>
    <row r="389" spans="1:23" ht="15.9" customHeight="1">
      <c r="D389" s="18"/>
      <c r="E389" s="12"/>
      <c r="F389" s="253" t="s">
        <v>705</v>
      </c>
      <c r="G389" s="12"/>
      <c r="H389" s="12"/>
      <c r="I389" s="212">
        <v>94</v>
      </c>
      <c r="J389" s="8">
        <v>10</v>
      </c>
      <c r="K389" s="8"/>
      <c r="R389" s="14"/>
      <c r="S389" s="14"/>
      <c r="T389" s="14"/>
      <c r="U389" s="14"/>
      <c r="V389" s="14"/>
      <c r="W389" s="14"/>
    </row>
    <row r="390" spans="1:23" ht="15.9" customHeight="1">
      <c r="D390" s="19">
        <f>TEILNEHMER_2/1000*G390</f>
        <v>10</v>
      </c>
      <c r="E390" s="2" t="s">
        <v>15</v>
      </c>
      <c r="F390" s="2" t="s">
        <v>144</v>
      </c>
      <c r="G390" s="23">
        <v>40</v>
      </c>
      <c r="H390" s="2" t="s">
        <v>17</v>
      </c>
      <c r="I390" s="212">
        <v>16</v>
      </c>
      <c r="J390" s="8">
        <v>10</v>
      </c>
      <c r="K390" s="8"/>
      <c r="R390" s="14"/>
      <c r="S390" s="14"/>
      <c r="T390" s="14"/>
      <c r="U390" s="14"/>
      <c r="V390" s="14"/>
      <c r="W390" s="14"/>
    </row>
    <row r="391" spans="1:23" ht="15.9" customHeight="1">
      <c r="D391" s="235">
        <f>TEILNEHMER_2/1000*G391*0.75</f>
        <v>3.75</v>
      </c>
      <c r="E391" s="12" t="s">
        <v>15</v>
      </c>
      <c r="F391" s="12" t="s">
        <v>224</v>
      </c>
      <c r="G391" s="23">
        <v>20</v>
      </c>
      <c r="H391" s="2" t="s">
        <v>17</v>
      </c>
      <c r="I391" s="212">
        <v>2</v>
      </c>
      <c r="J391" s="8">
        <v>10</v>
      </c>
      <c r="K391" s="8"/>
      <c r="R391" s="14"/>
      <c r="S391" s="14"/>
      <c r="T391" s="14"/>
      <c r="U391" s="14"/>
      <c r="V391" s="14"/>
      <c r="W391" s="14"/>
    </row>
    <row r="392" spans="1:23" ht="15.9" customHeight="1">
      <c r="D392" s="237">
        <f>TEILNEHMER_2/1000*G392</f>
        <v>5</v>
      </c>
      <c r="E392" s="2" t="s">
        <v>15</v>
      </c>
      <c r="F392" s="2" t="s">
        <v>111</v>
      </c>
      <c r="G392" s="23">
        <v>20</v>
      </c>
      <c r="H392" s="2" t="s">
        <v>17</v>
      </c>
      <c r="I392" s="212">
        <v>3</v>
      </c>
      <c r="J392" s="8">
        <v>10</v>
      </c>
      <c r="K392" s="8"/>
      <c r="R392" s="14"/>
      <c r="S392" s="14"/>
      <c r="T392" s="14"/>
      <c r="U392" s="14"/>
      <c r="V392" s="14"/>
      <c r="W392" s="14"/>
    </row>
    <row r="393" spans="1:23" ht="15.9" customHeight="1">
      <c r="D393" s="19">
        <f>TEILNEHMER_2*G393</f>
        <v>1</v>
      </c>
      <c r="E393" s="2" t="s">
        <v>29</v>
      </c>
      <c r="F393" s="2" t="s">
        <v>145</v>
      </c>
      <c r="G393" s="47">
        <v>4.0000000000000001E-3</v>
      </c>
      <c r="H393" s="2" t="s">
        <v>29</v>
      </c>
      <c r="I393" s="212">
        <v>16</v>
      </c>
      <c r="J393" s="8">
        <v>10</v>
      </c>
      <c r="K393" s="8"/>
      <c r="R393" s="14"/>
      <c r="S393" s="14"/>
      <c r="T393" s="14"/>
      <c r="U393" s="14"/>
      <c r="V393" s="14"/>
      <c r="W393" s="14"/>
    </row>
    <row r="394" spans="1:23" ht="15.9" customHeight="1">
      <c r="D394" s="19">
        <f>TEILNEHMER_2*G394</f>
        <v>0.625</v>
      </c>
      <c r="E394" s="2" t="s">
        <v>31</v>
      </c>
      <c r="F394" s="2" t="s">
        <v>30</v>
      </c>
      <c r="G394" s="47">
        <f>2.5/1000</f>
        <v>2.5000000000000001E-3</v>
      </c>
      <c r="H394" s="2" t="s">
        <v>29</v>
      </c>
      <c r="I394" s="212">
        <v>16</v>
      </c>
      <c r="J394" s="8">
        <v>10</v>
      </c>
      <c r="K394" s="8"/>
      <c r="R394" s="14"/>
      <c r="S394" s="14"/>
      <c r="T394" s="14"/>
      <c r="U394" s="14"/>
      <c r="V394" s="14"/>
      <c r="W394" s="14"/>
    </row>
    <row r="395" spans="1:23" ht="15.9" customHeight="1">
      <c r="D395" s="19">
        <f>TEILNEHMER_2*G395</f>
        <v>3.75</v>
      </c>
      <c r="E395" s="2" t="s">
        <v>29</v>
      </c>
      <c r="F395" s="2" t="s">
        <v>146</v>
      </c>
      <c r="G395" s="47">
        <v>1.4999999999999999E-2</v>
      </c>
      <c r="H395" s="2" t="s">
        <v>29</v>
      </c>
      <c r="I395" s="212">
        <v>16</v>
      </c>
      <c r="J395" s="8">
        <v>10</v>
      </c>
      <c r="K395" s="8"/>
      <c r="R395" s="14"/>
      <c r="S395" s="14"/>
      <c r="T395" s="14"/>
      <c r="U395" s="14"/>
      <c r="V395" s="14"/>
      <c r="W395" s="14"/>
    </row>
    <row r="396" spans="1:23" ht="15.9" customHeight="1">
      <c r="D396" s="19">
        <f>TEILNEHMER_2*G396/1000</f>
        <v>6.25</v>
      </c>
      <c r="E396" s="2" t="s">
        <v>41</v>
      </c>
      <c r="F396" s="2" t="s">
        <v>147</v>
      </c>
      <c r="G396" s="23">
        <v>25</v>
      </c>
      <c r="H396" s="2" t="s">
        <v>136</v>
      </c>
      <c r="I396" s="212">
        <v>16</v>
      </c>
      <c r="J396" s="8">
        <v>10</v>
      </c>
      <c r="K396" s="8"/>
      <c r="R396" s="14"/>
      <c r="S396" s="14"/>
      <c r="T396" s="14"/>
      <c r="U396" s="14"/>
      <c r="V396" s="14"/>
      <c r="W396" s="14"/>
    </row>
    <row r="397" spans="1:23" ht="15.9" customHeight="1">
      <c r="D397" s="235">
        <f>TEILNEHMER_2/1000*G397</f>
        <v>4</v>
      </c>
      <c r="E397" s="2" t="s">
        <v>15</v>
      </c>
      <c r="F397" s="2" t="s">
        <v>603</v>
      </c>
      <c r="G397" s="23">
        <v>16</v>
      </c>
      <c r="H397" s="2" t="s">
        <v>17</v>
      </c>
      <c r="I397" s="212">
        <v>2</v>
      </c>
      <c r="J397" s="8">
        <v>10</v>
      </c>
      <c r="K397" s="8"/>
      <c r="R397" s="14"/>
      <c r="S397" s="14"/>
      <c r="T397" s="14"/>
      <c r="U397" s="14"/>
      <c r="V397" s="14"/>
      <c r="W397" s="14"/>
    </row>
    <row r="398" spans="1:23" ht="15.9" customHeight="1">
      <c r="D398" s="277">
        <f>TEILNEHMER_2/1000*G398</f>
        <v>10</v>
      </c>
      <c r="E398" s="2" t="s">
        <v>15</v>
      </c>
      <c r="F398" s="2" t="s">
        <v>28</v>
      </c>
      <c r="G398" s="23">
        <v>40</v>
      </c>
      <c r="H398" s="2" t="s">
        <v>90</v>
      </c>
      <c r="I398" s="212">
        <v>1</v>
      </c>
      <c r="J398" s="8">
        <v>10</v>
      </c>
      <c r="K398" s="8"/>
      <c r="R398" s="14"/>
      <c r="S398" s="14"/>
      <c r="T398" s="14"/>
      <c r="U398" s="14"/>
      <c r="V398" s="14"/>
      <c r="W398" s="14"/>
    </row>
    <row r="399" spans="1:23" ht="15.9" customHeight="1">
      <c r="D399" s="19">
        <f>TEILNEHMER_2/1000*G399</f>
        <v>7.5</v>
      </c>
      <c r="E399" s="2" t="s">
        <v>15</v>
      </c>
      <c r="F399" s="2" t="s">
        <v>602</v>
      </c>
      <c r="G399" s="23">
        <v>30</v>
      </c>
      <c r="H399" s="2" t="s">
        <v>17</v>
      </c>
      <c r="I399" s="212">
        <v>3</v>
      </c>
      <c r="J399" s="8">
        <v>10</v>
      </c>
      <c r="K399" s="8"/>
      <c r="R399" s="14"/>
      <c r="S399" s="14"/>
      <c r="T399" s="14"/>
      <c r="U399" s="14"/>
      <c r="V399" s="14"/>
      <c r="W399" s="14"/>
    </row>
    <row r="400" spans="1:23" ht="15.9" customHeight="1">
      <c r="D400" s="18"/>
      <c r="E400" s="12"/>
      <c r="F400" s="12"/>
      <c r="G400" s="12"/>
      <c r="H400" s="12"/>
      <c r="I400" s="212">
        <v>99</v>
      </c>
      <c r="J400" s="8">
        <v>10</v>
      </c>
      <c r="K400" s="8"/>
      <c r="R400" s="14"/>
      <c r="S400" s="14"/>
      <c r="T400" s="14"/>
      <c r="U400" s="14"/>
      <c r="V400" s="14"/>
      <c r="W400" s="14"/>
    </row>
    <row r="401" spans="1:23" ht="15.6" customHeight="1">
      <c r="A401" s="62"/>
      <c r="B401" s="63" t="s">
        <v>37</v>
      </c>
      <c r="C401" s="41"/>
      <c r="D401" s="18" t="s">
        <v>704</v>
      </c>
      <c r="E401" s="255"/>
      <c r="F401" s="255"/>
      <c r="G401" s="255"/>
      <c r="H401" s="12"/>
      <c r="I401" s="212">
        <v>200</v>
      </c>
      <c r="J401" s="8">
        <v>10</v>
      </c>
      <c r="K401" s="8"/>
      <c r="R401" s="14"/>
      <c r="S401" s="14"/>
      <c r="T401" s="14"/>
      <c r="U401" s="14"/>
      <c r="V401" s="14"/>
      <c r="W401" s="14"/>
    </row>
    <row r="402" spans="1:23" ht="15.9" customHeight="1">
      <c r="I402" s="212">
        <v>-1</v>
      </c>
      <c r="J402" s="8">
        <v>10</v>
      </c>
      <c r="K402" s="8"/>
    </row>
    <row r="403" spans="1:23" ht="45" customHeight="1">
      <c r="A403" s="4" t="s">
        <v>0</v>
      </c>
      <c r="B403" s="4" t="s">
        <v>1</v>
      </c>
      <c r="C403" s="4" t="s">
        <v>2</v>
      </c>
      <c r="D403" s="273" t="s">
        <v>3</v>
      </c>
      <c r="E403" s="4" t="s">
        <v>4</v>
      </c>
      <c r="F403" s="4" t="s">
        <v>5</v>
      </c>
      <c r="G403" s="4" t="s">
        <v>6</v>
      </c>
      <c r="H403" s="4" t="s">
        <v>4</v>
      </c>
      <c r="I403" s="4" t="s">
        <v>7</v>
      </c>
      <c r="J403" s="4" t="s">
        <v>8</v>
      </c>
      <c r="K403" s="4" t="s">
        <v>9</v>
      </c>
    </row>
    <row r="404" spans="1:23" ht="15.9" customHeight="1">
      <c r="A404" s="5">
        <f>AUFBAU_DATUM+10</f>
        <v>42591</v>
      </c>
      <c r="B404" s="252"/>
      <c r="C404" s="39" t="s">
        <v>59</v>
      </c>
      <c r="D404" s="278"/>
      <c r="E404" s="12"/>
      <c r="F404" s="12"/>
      <c r="G404" s="12"/>
      <c r="H404" s="12"/>
      <c r="I404" s="212">
        <v>0</v>
      </c>
      <c r="J404" s="8">
        <v>11</v>
      </c>
      <c r="K404" s="8"/>
      <c r="R404" s="14"/>
      <c r="S404" s="14"/>
      <c r="T404" s="14"/>
      <c r="U404" s="14"/>
      <c r="V404" s="14"/>
      <c r="W404" s="14"/>
    </row>
    <row r="405" spans="1:23" ht="15.9" customHeight="1">
      <c r="D405" s="18"/>
      <c r="E405" s="12"/>
      <c r="F405" s="12"/>
      <c r="G405" s="12"/>
      <c r="H405" s="12"/>
      <c r="I405" s="212">
        <v>95</v>
      </c>
      <c r="J405" s="8">
        <v>11</v>
      </c>
      <c r="K405" s="8"/>
      <c r="R405" s="14"/>
      <c r="S405" s="14"/>
      <c r="T405" s="14"/>
      <c r="U405" s="14"/>
      <c r="V405" s="14"/>
      <c r="W405" s="14"/>
    </row>
    <row r="406" spans="1:23" ht="15.9" customHeight="1">
      <c r="A406" s="48"/>
      <c r="B406" s="42" t="s">
        <v>39</v>
      </c>
      <c r="C406" s="11" t="s">
        <v>40</v>
      </c>
      <c r="F406" s="12"/>
      <c r="G406" s="12"/>
      <c r="H406" s="12"/>
      <c r="I406" s="212">
        <v>96</v>
      </c>
      <c r="J406" s="8">
        <v>11</v>
      </c>
      <c r="K406" s="8"/>
      <c r="R406" s="14"/>
      <c r="S406" s="14"/>
      <c r="T406" s="14"/>
      <c r="U406" s="14"/>
      <c r="V406" s="14"/>
      <c r="W406" s="14"/>
    </row>
    <row r="407" spans="1:23" ht="15.9" customHeight="1">
      <c r="D407" s="18"/>
      <c r="E407" s="12"/>
      <c r="F407" s="12"/>
      <c r="G407" s="12"/>
      <c r="H407" s="12"/>
      <c r="I407" s="212">
        <v>-1</v>
      </c>
      <c r="J407" s="8">
        <v>11</v>
      </c>
      <c r="K407" s="8"/>
      <c r="R407" s="14"/>
      <c r="S407" s="14"/>
      <c r="T407" s="14"/>
      <c r="U407" s="14"/>
      <c r="V407" s="14"/>
      <c r="W407" s="14"/>
    </row>
    <row r="408" spans="1:23" ht="15.9" customHeight="1">
      <c r="D408" s="242">
        <f>TEILNEHMER_2*G408</f>
        <v>40</v>
      </c>
      <c r="E408" s="12" t="s">
        <v>41</v>
      </c>
      <c r="F408" s="12" t="s">
        <v>42</v>
      </c>
      <c r="G408" s="26">
        <v>0.16</v>
      </c>
      <c r="H408" s="12" t="s">
        <v>41</v>
      </c>
      <c r="I408" s="212">
        <v>4</v>
      </c>
      <c r="J408" s="8">
        <v>11</v>
      </c>
      <c r="K408" s="8"/>
      <c r="R408" s="14"/>
      <c r="S408" s="14"/>
      <c r="T408" s="14"/>
      <c r="U408" s="14"/>
      <c r="V408" s="14"/>
      <c r="W408" s="14"/>
    </row>
    <row r="409" spans="1:23" ht="15.9" customHeight="1">
      <c r="D409" s="242">
        <f>TEILNEHMER_2*G409</f>
        <v>20</v>
      </c>
      <c r="E409" s="12" t="s">
        <v>41</v>
      </c>
      <c r="F409" s="12" t="s">
        <v>43</v>
      </c>
      <c r="G409" s="26">
        <v>0.08</v>
      </c>
      <c r="H409" s="12" t="s">
        <v>41</v>
      </c>
      <c r="I409" s="212">
        <v>4</v>
      </c>
      <c r="J409" s="8">
        <v>11</v>
      </c>
      <c r="K409" s="8"/>
      <c r="R409" s="14"/>
      <c r="S409" s="14"/>
      <c r="T409" s="14"/>
      <c r="U409" s="14"/>
      <c r="V409" s="14"/>
      <c r="W409" s="14"/>
    </row>
    <row r="410" spans="1:23" ht="15.9" customHeight="1">
      <c r="D410" s="18">
        <f>TEILNEHMER_2/1000*G410</f>
        <v>5</v>
      </c>
      <c r="E410" s="12" t="s">
        <v>15</v>
      </c>
      <c r="F410" s="12" t="s">
        <v>44</v>
      </c>
      <c r="G410" s="17">
        <v>20</v>
      </c>
      <c r="H410" s="12" t="s">
        <v>17</v>
      </c>
      <c r="I410" s="212">
        <v>108</v>
      </c>
      <c r="J410" s="8">
        <v>11</v>
      </c>
      <c r="K410" s="8"/>
      <c r="R410" s="14"/>
      <c r="S410" s="14"/>
      <c r="T410" s="14"/>
      <c r="U410" s="14"/>
      <c r="V410" s="14"/>
      <c r="W410" s="14"/>
    </row>
    <row r="411" spans="1:23" ht="15.9" customHeight="1">
      <c r="D411" s="279">
        <f>TEILNEHMER_2/1000*G411</f>
        <v>20</v>
      </c>
      <c r="E411" s="12" t="s">
        <v>15</v>
      </c>
      <c r="F411" s="12" t="s">
        <v>45</v>
      </c>
      <c r="G411" s="17">
        <v>80</v>
      </c>
      <c r="H411" s="12" t="s">
        <v>17</v>
      </c>
      <c r="I411" s="212">
        <v>3</v>
      </c>
      <c r="J411" s="8">
        <v>10</v>
      </c>
      <c r="K411" s="8">
        <v>11</v>
      </c>
      <c r="R411" s="14"/>
      <c r="S411" s="14"/>
      <c r="T411" s="14"/>
      <c r="U411" s="14"/>
      <c r="V411" s="14"/>
      <c r="W411" s="14"/>
    </row>
    <row r="412" spans="1:23" ht="15.9" customHeight="1">
      <c r="D412" s="18">
        <f>TEILNEHMER_2/1000*G412</f>
        <v>5</v>
      </c>
      <c r="E412" s="12" t="s">
        <v>15</v>
      </c>
      <c r="F412" s="12" t="s">
        <v>46</v>
      </c>
      <c r="G412" s="17">
        <v>20</v>
      </c>
      <c r="H412" s="12" t="s">
        <v>17</v>
      </c>
      <c r="I412" s="212">
        <v>16</v>
      </c>
      <c r="J412" s="8">
        <v>11</v>
      </c>
      <c r="K412" s="8"/>
      <c r="R412" s="14"/>
      <c r="S412" s="14"/>
      <c r="T412" s="14"/>
      <c r="U412" s="14"/>
      <c r="V412" s="14"/>
      <c r="W412" s="14"/>
    </row>
    <row r="413" spans="1:23" ht="15.9" customHeight="1">
      <c r="D413" s="234">
        <f>TEILNEHMER_2/1000*G413</f>
        <v>4</v>
      </c>
      <c r="E413" s="12" t="s">
        <v>15</v>
      </c>
      <c r="F413" s="12" t="s">
        <v>603</v>
      </c>
      <c r="G413" s="17">
        <v>16</v>
      </c>
      <c r="H413" s="12" t="s">
        <v>17</v>
      </c>
      <c r="I413" s="212">
        <v>2</v>
      </c>
      <c r="J413" s="8">
        <v>10</v>
      </c>
      <c r="K413" s="8">
        <v>11</v>
      </c>
      <c r="R413" s="14"/>
      <c r="S413" s="14"/>
      <c r="T413" s="14"/>
      <c r="U413" s="14"/>
      <c r="V413" s="14"/>
      <c r="W413" s="14"/>
    </row>
    <row r="414" spans="1:23" ht="15.9" customHeight="1">
      <c r="D414" s="231">
        <f>TEILNEHMER_2/1000*G414</f>
        <v>15</v>
      </c>
      <c r="E414" s="12" t="s">
        <v>15</v>
      </c>
      <c r="F414" s="12" t="s">
        <v>28</v>
      </c>
      <c r="G414" s="17">
        <v>60</v>
      </c>
      <c r="H414" s="12" t="s">
        <v>17</v>
      </c>
      <c r="I414" s="212">
        <v>1</v>
      </c>
      <c r="J414" s="8">
        <v>10</v>
      </c>
      <c r="K414" s="8">
        <v>11</v>
      </c>
      <c r="R414" s="14"/>
      <c r="S414" s="14"/>
      <c r="T414" s="14"/>
      <c r="U414" s="14"/>
      <c r="V414" s="14"/>
      <c r="W414" s="14"/>
    </row>
    <row r="415" spans="1:23" ht="15.9" customHeight="1">
      <c r="D415" s="18"/>
      <c r="E415" s="12"/>
      <c r="F415" s="12"/>
      <c r="G415" s="12"/>
      <c r="H415" s="12"/>
      <c r="I415" s="212">
        <v>-1</v>
      </c>
      <c r="J415" s="8">
        <v>11</v>
      </c>
      <c r="K415" s="8"/>
      <c r="R415" s="14"/>
      <c r="S415" s="14"/>
      <c r="T415" s="14"/>
      <c r="U415" s="14"/>
      <c r="V415" s="14"/>
      <c r="W415" s="14"/>
    </row>
    <row r="416" spans="1:23" ht="15.9" customHeight="1">
      <c r="A416" s="48"/>
      <c r="B416" s="44" t="s">
        <v>23</v>
      </c>
      <c r="C416" s="11" t="s">
        <v>559</v>
      </c>
      <c r="F416" s="12"/>
      <c r="G416" s="12"/>
      <c r="H416" s="12"/>
      <c r="I416" s="212">
        <v>97</v>
      </c>
      <c r="J416" s="8">
        <v>11</v>
      </c>
      <c r="K416" s="8"/>
      <c r="R416" s="14"/>
      <c r="S416" s="14"/>
      <c r="T416" s="14"/>
      <c r="U416" s="14"/>
      <c r="V416" s="14"/>
      <c r="W416" s="14"/>
    </row>
    <row r="417" spans="2:23" ht="15.9" customHeight="1">
      <c r="D417" s="18"/>
      <c r="E417" s="12"/>
      <c r="F417" s="12"/>
      <c r="G417" s="12"/>
      <c r="H417" s="12"/>
      <c r="I417" s="212">
        <v>-1</v>
      </c>
      <c r="J417" s="8">
        <v>11</v>
      </c>
      <c r="K417" s="8"/>
      <c r="R417" s="14"/>
      <c r="S417" s="14"/>
      <c r="T417" s="14"/>
      <c r="U417" s="14"/>
      <c r="V417" s="14"/>
      <c r="W417" s="14"/>
    </row>
    <row r="418" spans="2:23" ht="15.9" customHeight="1">
      <c r="D418" s="234">
        <f>TEILNEHMER_2/1000*G418</f>
        <v>10</v>
      </c>
      <c r="E418" s="12" t="s">
        <v>15</v>
      </c>
      <c r="F418" s="12" t="s">
        <v>70</v>
      </c>
      <c r="G418" s="17">
        <v>40</v>
      </c>
      <c r="H418" s="12" t="s">
        <v>17</v>
      </c>
      <c r="I418" s="212">
        <v>2</v>
      </c>
      <c r="J418" s="8">
        <v>10</v>
      </c>
      <c r="K418" s="8">
        <v>11</v>
      </c>
      <c r="T418" s="14"/>
      <c r="U418" s="14"/>
      <c r="V418" s="14"/>
      <c r="W418" s="14"/>
    </row>
    <row r="419" spans="2:23" ht="15.9" customHeight="1">
      <c r="D419" s="279">
        <f>TEILNEHMER_2/1000*G419</f>
        <v>30</v>
      </c>
      <c r="E419" s="12" t="s">
        <v>15</v>
      </c>
      <c r="F419" s="12" t="s">
        <v>148</v>
      </c>
      <c r="G419" s="17">
        <v>120</v>
      </c>
      <c r="H419" s="12" t="s">
        <v>17</v>
      </c>
      <c r="I419" s="212">
        <v>3</v>
      </c>
      <c r="J419" s="8">
        <v>10</v>
      </c>
      <c r="K419" s="8">
        <v>11</v>
      </c>
      <c r="R419" s="14"/>
      <c r="S419" s="14"/>
      <c r="T419" s="14"/>
      <c r="U419" s="14"/>
      <c r="V419" s="14"/>
      <c r="W419" s="14"/>
    </row>
    <row r="420" spans="2:23" ht="15.9" customHeight="1">
      <c r="D420" s="231">
        <f>TEILNEHMER_2/1000*G420</f>
        <v>35</v>
      </c>
      <c r="E420" s="12" t="s">
        <v>15</v>
      </c>
      <c r="F420" s="12" t="s">
        <v>28</v>
      </c>
      <c r="G420" s="17">
        <v>140</v>
      </c>
      <c r="H420" s="12" t="s">
        <v>17</v>
      </c>
      <c r="I420" s="212">
        <v>1</v>
      </c>
      <c r="J420" s="8">
        <v>10</v>
      </c>
      <c r="K420" s="8">
        <v>11</v>
      </c>
      <c r="R420" s="14"/>
      <c r="S420" s="14"/>
      <c r="T420" s="14"/>
      <c r="U420" s="14"/>
      <c r="V420" s="14"/>
      <c r="W420" s="14"/>
    </row>
    <row r="421" spans="2:23" ht="15.9" customHeight="1">
      <c r="D421" s="279">
        <f>TEILNEHMER_2*G421</f>
        <v>25</v>
      </c>
      <c r="E421" s="12" t="s">
        <v>18</v>
      </c>
      <c r="F421" s="12" t="s">
        <v>72</v>
      </c>
      <c r="G421" s="26">
        <v>0.1</v>
      </c>
      <c r="H421" s="12" t="s">
        <v>18</v>
      </c>
      <c r="I421" s="212">
        <v>3</v>
      </c>
      <c r="J421" s="8">
        <v>10</v>
      </c>
      <c r="K421" s="8">
        <v>11</v>
      </c>
      <c r="R421" s="14"/>
      <c r="S421" s="14"/>
      <c r="T421" s="14"/>
      <c r="U421" s="14"/>
      <c r="V421" s="14"/>
      <c r="W421" s="14"/>
    </row>
    <row r="422" spans="2:23" ht="15.9" customHeight="1">
      <c r="D422" s="279">
        <f>TEILNEHMER_2/1000*G422</f>
        <v>10</v>
      </c>
      <c r="E422" s="12" t="s">
        <v>15</v>
      </c>
      <c r="F422" s="12" t="s">
        <v>73</v>
      </c>
      <c r="G422" s="17">
        <v>40</v>
      </c>
      <c r="H422" s="12" t="s">
        <v>17</v>
      </c>
      <c r="I422" s="212">
        <v>3</v>
      </c>
      <c r="J422" s="8">
        <v>10</v>
      </c>
      <c r="K422" s="8">
        <v>11</v>
      </c>
      <c r="R422" s="14"/>
      <c r="S422" s="14"/>
      <c r="T422" s="14"/>
      <c r="U422" s="14"/>
      <c r="V422" s="14"/>
      <c r="W422" s="14"/>
    </row>
    <row r="423" spans="2:23" ht="15.9" customHeight="1">
      <c r="D423" s="279">
        <f>TEILNEHMER_2/1000*G423</f>
        <v>10</v>
      </c>
      <c r="E423" s="12" t="s">
        <v>15</v>
      </c>
      <c r="F423" s="12" t="s">
        <v>74</v>
      </c>
      <c r="G423" s="17">
        <v>40</v>
      </c>
      <c r="H423" s="12" t="s">
        <v>17</v>
      </c>
      <c r="I423" s="212">
        <v>3</v>
      </c>
      <c r="J423" s="8">
        <v>10</v>
      </c>
      <c r="K423" s="8">
        <v>11</v>
      </c>
      <c r="R423" s="14"/>
      <c r="S423" s="14"/>
      <c r="T423" s="14"/>
      <c r="U423" s="14"/>
      <c r="V423" s="14"/>
      <c r="W423" s="14"/>
    </row>
    <row r="424" spans="2:23" ht="15.9" customHeight="1">
      <c r="D424" s="237">
        <f>TEILNEHMER_2/1000*G424</f>
        <v>5</v>
      </c>
      <c r="E424" s="2" t="s">
        <v>15</v>
      </c>
      <c r="F424" s="2" t="s">
        <v>75</v>
      </c>
      <c r="G424" s="23">
        <v>20</v>
      </c>
      <c r="H424" s="2" t="s">
        <v>17</v>
      </c>
      <c r="I424" s="212">
        <v>3</v>
      </c>
      <c r="J424" s="8">
        <v>10</v>
      </c>
      <c r="K424" s="8">
        <v>11</v>
      </c>
      <c r="R424" s="14"/>
      <c r="S424" s="14"/>
      <c r="T424" s="14"/>
      <c r="U424" s="14"/>
      <c r="V424" s="14"/>
      <c r="W424" s="14"/>
    </row>
    <row r="425" spans="2:23" ht="15.9" customHeight="1">
      <c r="D425" s="18"/>
      <c r="E425" s="12"/>
      <c r="F425" s="12"/>
      <c r="G425" s="12"/>
      <c r="H425" s="12"/>
      <c r="I425" s="212">
        <v>-1</v>
      </c>
      <c r="J425" s="8">
        <v>11</v>
      </c>
      <c r="K425" s="8"/>
      <c r="R425" s="14"/>
      <c r="S425" s="14"/>
      <c r="T425" s="14"/>
      <c r="U425" s="14"/>
      <c r="V425" s="14"/>
      <c r="W425" s="14"/>
    </row>
    <row r="426" spans="2:23" ht="15.9" customHeight="1">
      <c r="B426" s="44" t="s">
        <v>32</v>
      </c>
      <c r="C426" s="11" t="s">
        <v>699</v>
      </c>
      <c r="F426" s="12"/>
      <c r="G426" s="12"/>
      <c r="H426" s="12"/>
      <c r="I426" s="212">
        <v>97</v>
      </c>
      <c r="J426" s="8">
        <v>11</v>
      </c>
      <c r="K426" s="8"/>
      <c r="M426" s="1"/>
      <c r="N426" s="23"/>
      <c r="Q426" s="23"/>
      <c r="R426" s="14"/>
      <c r="S426" s="20"/>
      <c r="T426" s="22"/>
      <c r="U426" s="22"/>
      <c r="V426" s="14"/>
      <c r="W426" s="14"/>
    </row>
    <row r="427" spans="2:23" ht="15.9" customHeight="1">
      <c r="D427" s="18"/>
      <c r="E427" s="12"/>
      <c r="F427" s="12"/>
      <c r="G427" s="12"/>
      <c r="H427" s="12"/>
      <c r="I427" s="212">
        <v>-1</v>
      </c>
      <c r="J427" s="8">
        <v>11</v>
      </c>
      <c r="K427" s="8"/>
      <c r="M427" s="1"/>
      <c r="N427" s="23"/>
      <c r="Q427" s="23"/>
      <c r="R427" s="14"/>
      <c r="S427" s="20"/>
      <c r="T427" s="22"/>
      <c r="U427" s="22"/>
      <c r="V427" s="14"/>
      <c r="W427" s="14"/>
    </row>
    <row r="428" spans="2:23" ht="15.9" customHeight="1">
      <c r="D428" s="234">
        <f>(TEILNEHMER_2-FLEISCHLOS_2)*G428</f>
        <v>240</v>
      </c>
      <c r="E428" s="12" t="s">
        <v>18</v>
      </c>
      <c r="F428" s="12" t="s">
        <v>700</v>
      </c>
      <c r="G428" s="18">
        <v>1.2</v>
      </c>
      <c r="H428" s="12" t="s">
        <v>18</v>
      </c>
      <c r="I428" s="212">
        <v>2</v>
      </c>
      <c r="J428" s="8">
        <v>11</v>
      </c>
      <c r="K428" s="8"/>
      <c r="M428" s="1"/>
      <c r="N428" s="23"/>
      <c r="Q428" s="23"/>
      <c r="R428" s="14"/>
      <c r="S428" s="20"/>
      <c r="T428" s="22"/>
      <c r="U428" s="22"/>
      <c r="V428" s="14"/>
      <c r="W428" s="14"/>
    </row>
    <row r="429" spans="2:23" ht="15.9" customHeight="1">
      <c r="D429" s="18">
        <f>TEILNEHMER_2/1000*G429</f>
        <v>57.5</v>
      </c>
      <c r="E429" s="12" t="s">
        <v>15</v>
      </c>
      <c r="F429" s="12" t="s">
        <v>48</v>
      </c>
      <c r="G429" s="17">
        <v>230</v>
      </c>
      <c r="H429" s="12" t="s">
        <v>17</v>
      </c>
      <c r="I429" s="212">
        <v>111</v>
      </c>
      <c r="J429" s="8">
        <v>11</v>
      </c>
      <c r="K429" s="8"/>
      <c r="M429" s="1"/>
      <c r="R429" s="14"/>
      <c r="S429" s="20"/>
      <c r="T429" s="22"/>
      <c r="U429" s="22"/>
      <c r="V429" s="14"/>
      <c r="W429" s="14"/>
    </row>
    <row r="430" spans="2:23" ht="15.9" customHeight="1">
      <c r="D430" s="283">
        <f>FLEISCHLOS*G430</f>
        <v>57.599999999999994</v>
      </c>
      <c r="E430" s="12" t="s">
        <v>18</v>
      </c>
      <c r="F430" s="12" t="s">
        <v>703</v>
      </c>
      <c r="G430" s="18">
        <v>0.96</v>
      </c>
      <c r="H430" s="12" t="s">
        <v>18</v>
      </c>
      <c r="I430" s="212">
        <v>16</v>
      </c>
      <c r="J430" s="8">
        <v>11</v>
      </c>
      <c r="K430" s="8"/>
      <c r="M430" s="1"/>
      <c r="R430" s="14"/>
      <c r="S430" s="20"/>
      <c r="T430" s="22"/>
      <c r="U430" s="22"/>
      <c r="V430" s="14"/>
      <c r="W430" s="14"/>
    </row>
    <row r="431" spans="2:23" ht="15.9" customHeight="1">
      <c r="D431" s="18">
        <f>TEILNEHMER_2*G431</f>
        <v>12.5</v>
      </c>
      <c r="E431" s="12" t="s">
        <v>18</v>
      </c>
      <c r="F431" s="12" t="s">
        <v>726</v>
      </c>
      <c r="G431" s="26">
        <v>0.05</v>
      </c>
      <c r="H431" s="12" t="s">
        <v>18</v>
      </c>
      <c r="I431" s="212">
        <v>16</v>
      </c>
      <c r="J431" s="8">
        <v>11</v>
      </c>
      <c r="K431" s="8"/>
      <c r="R431" s="14"/>
      <c r="S431" s="14"/>
      <c r="T431" s="14"/>
      <c r="U431" s="14"/>
      <c r="V431" s="14"/>
      <c r="W431" s="14"/>
    </row>
    <row r="432" spans="2:23" ht="15.9" customHeight="1">
      <c r="D432" s="18">
        <f>TEILNEHMER_2*G432/1000</f>
        <v>7.5</v>
      </c>
      <c r="E432" s="12" t="s">
        <v>15</v>
      </c>
      <c r="F432" s="12" t="s">
        <v>51</v>
      </c>
      <c r="G432" s="17">
        <v>30</v>
      </c>
      <c r="H432" s="12" t="s">
        <v>17</v>
      </c>
      <c r="I432" s="212">
        <v>16</v>
      </c>
      <c r="J432" s="8">
        <v>11</v>
      </c>
      <c r="K432" s="8"/>
      <c r="M432" s="1"/>
      <c r="N432" s="1"/>
      <c r="O432" s="1"/>
      <c r="P432" s="1"/>
      <c r="Q432" s="1"/>
      <c r="R432" s="27"/>
      <c r="S432" s="20"/>
      <c r="T432" s="22"/>
      <c r="U432" s="22"/>
      <c r="V432" s="14"/>
      <c r="W432" s="14"/>
    </row>
    <row r="433" spans="1:24" ht="15.9" customHeight="1">
      <c r="D433" s="237">
        <f>TEILNEHMER_2*G433</f>
        <v>65</v>
      </c>
      <c r="E433" s="12" t="s">
        <v>18</v>
      </c>
      <c r="F433" s="12" t="s">
        <v>72</v>
      </c>
      <c r="G433" s="30">
        <v>0.26</v>
      </c>
      <c r="H433" s="12" t="s">
        <v>18</v>
      </c>
      <c r="I433" s="212">
        <v>3</v>
      </c>
      <c r="J433" s="13">
        <v>11</v>
      </c>
      <c r="K433" s="8"/>
      <c r="M433" s="1"/>
      <c r="O433" s="12"/>
      <c r="P433" s="12"/>
      <c r="Q433" s="30"/>
      <c r="R433" s="29"/>
      <c r="S433" s="49"/>
      <c r="T433" s="21"/>
      <c r="U433" s="22"/>
      <c r="V433" s="14"/>
      <c r="W433" s="14"/>
      <c r="X433" s="14"/>
    </row>
    <row r="434" spans="1:24" ht="15.9" customHeight="1">
      <c r="D434" s="18"/>
      <c r="G434" s="23"/>
      <c r="I434" s="212">
        <v>99</v>
      </c>
      <c r="J434" s="8">
        <v>11</v>
      </c>
      <c r="K434" s="8"/>
      <c r="R434" s="14"/>
      <c r="S434" s="14"/>
      <c r="T434" s="14"/>
      <c r="U434" s="14"/>
      <c r="V434" s="14"/>
      <c r="W434" s="14"/>
    </row>
    <row r="435" spans="1:24" ht="15.9" customHeight="1">
      <c r="B435" s="38" t="s">
        <v>37</v>
      </c>
      <c r="G435" s="23"/>
      <c r="I435" s="212">
        <v>200</v>
      </c>
      <c r="J435" s="8">
        <v>11</v>
      </c>
      <c r="K435" s="8"/>
      <c r="R435" s="14"/>
      <c r="S435" s="14"/>
      <c r="T435" s="14"/>
      <c r="U435" s="14"/>
      <c r="V435" s="14"/>
      <c r="W435" s="14"/>
    </row>
    <row r="436" spans="1:24" ht="15.9" customHeight="1">
      <c r="I436" s="212">
        <v>-1</v>
      </c>
      <c r="J436" s="8">
        <v>11</v>
      </c>
      <c r="K436" s="8"/>
    </row>
    <row r="437" spans="1:24" ht="45" customHeight="1">
      <c r="A437" s="4" t="s">
        <v>0</v>
      </c>
      <c r="B437" s="4" t="s">
        <v>1</v>
      </c>
      <c r="C437" s="4" t="s">
        <v>2</v>
      </c>
      <c r="D437" s="273" t="s">
        <v>3</v>
      </c>
      <c r="E437" s="4" t="s">
        <v>4</v>
      </c>
      <c r="F437" s="4" t="s">
        <v>5</v>
      </c>
      <c r="G437" s="4" t="s">
        <v>6</v>
      </c>
      <c r="H437" s="4" t="s">
        <v>4</v>
      </c>
      <c r="I437" s="4" t="s">
        <v>7</v>
      </c>
      <c r="J437" s="4" t="s">
        <v>8</v>
      </c>
      <c r="K437" s="4" t="s">
        <v>9</v>
      </c>
    </row>
    <row r="438" spans="1:24" ht="15.9" customHeight="1">
      <c r="A438" s="5">
        <f>AUFBAU_DATUM+11</f>
        <v>42592</v>
      </c>
      <c r="B438" s="249"/>
      <c r="C438" s="39" t="s">
        <v>68</v>
      </c>
      <c r="D438" s="278"/>
      <c r="E438" s="12"/>
      <c r="F438" s="12"/>
      <c r="G438" s="26"/>
      <c r="H438" s="12"/>
      <c r="I438" s="212">
        <v>0</v>
      </c>
      <c r="J438" s="8">
        <v>12</v>
      </c>
      <c r="K438" s="8"/>
      <c r="R438" s="14"/>
      <c r="S438" s="14"/>
      <c r="T438" s="14"/>
      <c r="U438" s="14"/>
      <c r="V438" s="14"/>
      <c r="W438" s="14"/>
    </row>
    <row r="439" spans="1:24" ht="15.9" customHeight="1">
      <c r="D439" s="18"/>
      <c r="E439" s="12"/>
      <c r="F439" s="12"/>
      <c r="G439" s="12"/>
      <c r="H439" s="12"/>
      <c r="I439" s="212">
        <v>95</v>
      </c>
      <c r="J439" s="8">
        <v>12</v>
      </c>
      <c r="K439" s="8"/>
      <c r="R439" s="14"/>
      <c r="S439" s="14"/>
      <c r="T439" s="14"/>
      <c r="U439" s="14"/>
      <c r="V439" s="14"/>
      <c r="W439" s="14"/>
    </row>
    <row r="440" spans="1:24" ht="15.9" customHeight="1">
      <c r="A440" s="48"/>
      <c r="B440" s="42" t="s">
        <v>39</v>
      </c>
      <c r="C440" s="11" t="s">
        <v>19</v>
      </c>
      <c r="F440" s="12"/>
      <c r="G440" s="12"/>
      <c r="H440" s="12"/>
      <c r="I440" s="212">
        <v>96</v>
      </c>
      <c r="J440" s="13">
        <v>12</v>
      </c>
      <c r="K440" s="8"/>
      <c r="R440" s="14"/>
      <c r="S440" s="14"/>
      <c r="T440" s="14"/>
      <c r="U440" s="14"/>
      <c r="V440" s="14"/>
      <c r="W440" s="14"/>
    </row>
    <row r="441" spans="1:24" ht="15.9" customHeight="1">
      <c r="D441" s="18"/>
      <c r="E441" s="12"/>
      <c r="F441" s="12"/>
      <c r="G441" s="12"/>
      <c r="H441" s="12"/>
      <c r="I441" s="212">
        <v>-1</v>
      </c>
      <c r="J441" s="13">
        <v>12</v>
      </c>
      <c r="K441" s="8"/>
      <c r="R441" s="14"/>
      <c r="S441" s="14"/>
      <c r="T441" s="14"/>
      <c r="U441" s="14"/>
      <c r="V441" s="14"/>
      <c r="W441" s="14"/>
    </row>
    <row r="442" spans="1:24" ht="15.9" customHeight="1">
      <c r="D442" s="242">
        <f>TEILNEHMER_2*G442</f>
        <v>40</v>
      </c>
      <c r="E442" s="12" t="s">
        <v>41</v>
      </c>
      <c r="F442" s="12" t="s">
        <v>42</v>
      </c>
      <c r="G442" s="26">
        <v>0.16</v>
      </c>
      <c r="H442" s="12" t="s">
        <v>41</v>
      </c>
      <c r="I442" s="212">
        <v>4</v>
      </c>
      <c r="J442" s="13">
        <v>12</v>
      </c>
      <c r="K442" s="8"/>
      <c r="R442" s="14"/>
      <c r="S442" s="14"/>
      <c r="T442" s="14"/>
      <c r="U442" s="14"/>
      <c r="V442" s="14"/>
      <c r="W442" s="14"/>
    </row>
    <row r="443" spans="1:24" ht="15.9" customHeight="1">
      <c r="D443" s="242">
        <f>TEILNEHMER_2*G443</f>
        <v>20</v>
      </c>
      <c r="E443" s="12" t="s">
        <v>41</v>
      </c>
      <c r="F443" s="12" t="s">
        <v>43</v>
      </c>
      <c r="G443" s="26">
        <v>0.08</v>
      </c>
      <c r="H443" s="12" t="s">
        <v>41</v>
      </c>
      <c r="I443" s="212">
        <v>4</v>
      </c>
      <c r="J443" s="13">
        <v>12</v>
      </c>
      <c r="K443" s="8"/>
      <c r="R443" s="14"/>
      <c r="S443" s="14"/>
      <c r="T443" s="14"/>
      <c r="U443" s="14"/>
      <c r="V443" s="14"/>
      <c r="W443" s="14"/>
    </row>
    <row r="444" spans="1:24" ht="15.9" customHeight="1">
      <c r="D444" s="18">
        <f>TEILNEHMER_2/1000*G444</f>
        <v>5</v>
      </c>
      <c r="E444" s="12" t="s">
        <v>15</v>
      </c>
      <c r="F444" s="12" t="s">
        <v>44</v>
      </c>
      <c r="G444" s="17">
        <v>20</v>
      </c>
      <c r="H444" s="12" t="s">
        <v>17</v>
      </c>
      <c r="I444" s="212">
        <v>108</v>
      </c>
      <c r="J444" s="13">
        <v>12</v>
      </c>
      <c r="K444" s="8"/>
      <c r="R444" s="14"/>
      <c r="S444" s="14"/>
      <c r="T444" s="14"/>
      <c r="U444" s="14"/>
      <c r="V444" s="14"/>
      <c r="W444" s="14"/>
    </row>
    <row r="445" spans="1:24" ht="15.9" customHeight="1">
      <c r="D445" s="279">
        <f>TEILNEHMER_2/1000*G445</f>
        <v>20</v>
      </c>
      <c r="E445" s="12" t="s">
        <v>15</v>
      </c>
      <c r="F445" s="12" t="s">
        <v>45</v>
      </c>
      <c r="G445" s="17">
        <v>80</v>
      </c>
      <c r="H445" s="12" t="s">
        <v>17</v>
      </c>
      <c r="I445" s="212">
        <v>3</v>
      </c>
      <c r="J445" s="13">
        <v>11</v>
      </c>
      <c r="K445" s="8">
        <v>12</v>
      </c>
      <c r="R445" s="14"/>
      <c r="S445" s="14"/>
      <c r="T445" s="14"/>
      <c r="U445" s="14"/>
      <c r="V445" s="14"/>
      <c r="W445" s="14"/>
    </row>
    <row r="446" spans="1:24" ht="15.9" customHeight="1">
      <c r="D446" s="18">
        <f>TEILNEHMER_2/1000*G446</f>
        <v>5</v>
      </c>
      <c r="E446" s="12" t="s">
        <v>15</v>
      </c>
      <c r="F446" s="12" t="s">
        <v>46</v>
      </c>
      <c r="G446" s="17">
        <v>20</v>
      </c>
      <c r="H446" s="12" t="s">
        <v>17</v>
      </c>
      <c r="I446" s="212">
        <v>16</v>
      </c>
      <c r="J446" s="13">
        <v>12</v>
      </c>
      <c r="K446" s="8"/>
      <c r="R446" s="14"/>
      <c r="S446" s="14"/>
      <c r="T446" s="14"/>
      <c r="U446" s="14"/>
      <c r="V446" s="14"/>
      <c r="W446" s="14"/>
    </row>
    <row r="447" spans="1:24" ht="15.9" customHeight="1">
      <c r="D447" s="234">
        <f>TEILNEHMER_2/1000*G447</f>
        <v>4</v>
      </c>
      <c r="E447" s="12" t="s">
        <v>15</v>
      </c>
      <c r="F447" s="12" t="s">
        <v>603</v>
      </c>
      <c r="G447" s="17">
        <v>16</v>
      </c>
      <c r="H447" s="12" t="s">
        <v>17</v>
      </c>
      <c r="I447" s="212">
        <v>2</v>
      </c>
      <c r="J447" s="13">
        <v>11</v>
      </c>
      <c r="K447" s="8">
        <v>12</v>
      </c>
      <c r="R447" s="14"/>
      <c r="S447" s="14"/>
      <c r="T447" s="14"/>
      <c r="U447" s="14"/>
      <c r="V447" s="14"/>
      <c r="W447" s="14"/>
    </row>
    <row r="448" spans="1:24" ht="15.9" customHeight="1">
      <c r="D448" s="231">
        <f>TEILNEHMER_2/1000*G448</f>
        <v>10</v>
      </c>
      <c r="E448" s="12" t="s">
        <v>15</v>
      </c>
      <c r="F448" s="12" t="s">
        <v>28</v>
      </c>
      <c r="G448" s="17">
        <v>40</v>
      </c>
      <c r="H448" s="12" t="s">
        <v>17</v>
      </c>
      <c r="I448" s="212">
        <v>1</v>
      </c>
      <c r="J448" s="13">
        <v>11</v>
      </c>
      <c r="K448" s="8">
        <v>12</v>
      </c>
      <c r="R448" s="14"/>
      <c r="S448" s="14"/>
      <c r="T448" s="14"/>
      <c r="U448" s="14"/>
      <c r="V448" s="14"/>
      <c r="W448" s="14"/>
    </row>
    <row r="449" spans="1:23" ht="15.9" customHeight="1">
      <c r="D449" s="231">
        <f>TEILNEHMER_2*G449</f>
        <v>375</v>
      </c>
      <c r="E449" s="12" t="s">
        <v>18</v>
      </c>
      <c r="F449" s="12" t="s">
        <v>156</v>
      </c>
      <c r="G449" s="18">
        <v>1.5</v>
      </c>
      <c r="H449" s="12" t="s">
        <v>18</v>
      </c>
      <c r="I449" s="212">
        <v>1</v>
      </c>
      <c r="J449" s="13">
        <v>12</v>
      </c>
      <c r="K449" s="8"/>
      <c r="R449" s="14"/>
      <c r="S449" s="14"/>
      <c r="T449" s="14"/>
      <c r="U449" s="14"/>
      <c r="V449" s="14"/>
      <c r="W449" s="14"/>
    </row>
    <row r="450" spans="1:23" ht="15.9" customHeight="1">
      <c r="D450" s="18"/>
      <c r="E450" s="12"/>
      <c r="F450" s="12"/>
      <c r="G450" s="12"/>
      <c r="H450" s="12"/>
      <c r="I450" s="212">
        <v>-1</v>
      </c>
      <c r="J450" s="13">
        <v>12</v>
      </c>
      <c r="K450" s="8"/>
      <c r="R450" s="14"/>
      <c r="S450" s="14"/>
      <c r="T450" s="14"/>
      <c r="U450" s="14"/>
      <c r="V450" s="14"/>
      <c r="W450" s="14"/>
    </row>
    <row r="451" spans="1:23" ht="15.9" customHeight="1">
      <c r="A451" s="48"/>
      <c r="B451" s="44" t="s">
        <v>23</v>
      </c>
      <c r="C451" s="1" t="s">
        <v>738</v>
      </c>
      <c r="F451" s="12"/>
      <c r="G451" s="12"/>
      <c r="H451" s="12"/>
      <c r="I451" s="212">
        <v>97</v>
      </c>
      <c r="J451" s="8">
        <v>12</v>
      </c>
      <c r="K451" s="8"/>
      <c r="R451" s="14"/>
      <c r="S451" s="14"/>
      <c r="T451" s="14"/>
      <c r="U451" s="14"/>
      <c r="V451" s="14"/>
      <c r="W451" s="14"/>
    </row>
    <row r="452" spans="1:23" ht="15.9" customHeight="1">
      <c r="I452" s="212">
        <v>-1</v>
      </c>
      <c r="J452" s="13">
        <v>12</v>
      </c>
      <c r="K452" s="8"/>
      <c r="R452" s="14"/>
      <c r="S452" s="14"/>
      <c r="T452" s="14"/>
      <c r="U452" s="14"/>
      <c r="V452" s="14"/>
      <c r="W452" s="14"/>
    </row>
    <row r="453" spans="1:23" ht="15.9" customHeight="1">
      <c r="D453" s="18">
        <f>TEILNEHMER_2*G453/1000</f>
        <v>31.25</v>
      </c>
      <c r="E453" t="s">
        <v>15</v>
      </c>
      <c r="F453" t="s">
        <v>770</v>
      </c>
      <c r="G453" s="23">
        <v>125</v>
      </c>
      <c r="H453" t="s">
        <v>17</v>
      </c>
      <c r="I453" s="212">
        <v>16</v>
      </c>
      <c r="J453" s="13">
        <v>12</v>
      </c>
      <c r="K453" s="8"/>
      <c r="M453" s="23"/>
      <c r="R453" s="14"/>
      <c r="S453" s="14"/>
      <c r="T453" s="14"/>
      <c r="U453" s="14"/>
      <c r="V453" s="14"/>
      <c r="W453" s="14"/>
    </row>
    <row r="454" spans="1:23" ht="15.9" customHeight="1">
      <c r="D454" s="279">
        <f>TEILNEHMER_2*G454/1000</f>
        <v>11</v>
      </c>
      <c r="E454" t="s">
        <v>15</v>
      </c>
      <c r="F454" t="s">
        <v>771</v>
      </c>
      <c r="G454" s="23">
        <v>44</v>
      </c>
      <c r="H454" t="s">
        <v>17</v>
      </c>
      <c r="I454" s="212">
        <v>3</v>
      </c>
      <c r="J454" s="8">
        <v>12</v>
      </c>
      <c r="K454" s="8"/>
      <c r="R454" s="14"/>
      <c r="S454" s="14"/>
      <c r="T454" s="14"/>
      <c r="U454" s="14"/>
      <c r="V454" s="14"/>
      <c r="W454" s="14"/>
    </row>
    <row r="455" spans="1:23" ht="15.9" customHeight="1">
      <c r="D455" s="18">
        <f>TEILNEHMER_2*G455/1000</f>
        <v>15</v>
      </c>
      <c r="E455" t="s">
        <v>15</v>
      </c>
      <c r="F455" t="s">
        <v>748</v>
      </c>
      <c r="G455" s="23">
        <v>60</v>
      </c>
      <c r="H455" t="s">
        <v>17</v>
      </c>
      <c r="I455" s="212">
        <v>16</v>
      </c>
      <c r="J455" s="8">
        <v>12</v>
      </c>
      <c r="K455" s="8"/>
      <c r="R455" s="14"/>
      <c r="S455" s="14"/>
      <c r="T455" s="14"/>
      <c r="U455" s="14"/>
      <c r="V455" s="14"/>
      <c r="W455" s="14"/>
    </row>
    <row r="456" spans="1:23" ht="15.9" customHeight="1">
      <c r="D456" s="279">
        <f>TEILNEHMER_2*G456</f>
        <v>62.5</v>
      </c>
      <c r="E456" t="s">
        <v>221</v>
      </c>
      <c r="F456" t="s">
        <v>772</v>
      </c>
      <c r="G456" s="25">
        <v>0.25</v>
      </c>
      <c r="H456" t="s">
        <v>221</v>
      </c>
      <c r="I456" s="212">
        <v>3</v>
      </c>
      <c r="J456" s="13">
        <v>12</v>
      </c>
      <c r="K456" s="8"/>
      <c r="R456" s="14"/>
      <c r="S456" s="14"/>
      <c r="T456" s="14"/>
      <c r="U456" s="14"/>
      <c r="V456" s="14"/>
      <c r="W456" s="14"/>
    </row>
    <row r="457" spans="1:23" ht="15.9" customHeight="1">
      <c r="D457" s="279">
        <f>TEILNEHMER_2*G457/1000</f>
        <v>8.75</v>
      </c>
      <c r="E457" t="s">
        <v>15</v>
      </c>
      <c r="F457" s="12" t="s">
        <v>773</v>
      </c>
      <c r="G457" s="23">
        <v>35</v>
      </c>
      <c r="H457" t="s">
        <v>17</v>
      </c>
      <c r="I457" s="212">
        <v>9</v>
      </c>
      <c r="J457" s="13">
        <v>12</v>
      </c>
      <c r="K457" s="8"/>
      <c r="R457" s="14"/>
      <c r="S457" s="14"/>
      <c r="T457" s="14"/>
      <c r="U457" s="14"/>
      <c r="V457" s="14"/>
      <c r="W457" s="14"/>
    </row>
    <row r="458" spans="1:23" ht="15.9" customHeight="1">
      <c r="D458" s="242">
        <f>TEILNEHMER_2*G458/1000</f>
        <v>7.5</v>
      </c>
      <c r="E458" t="s">
        <v>15</v>
      </c>
      <c r="F458" s="12" t="s">
        <v>757</v>
      </c>
      <c r="G458" s="23">
        <v>30</v>
      </c>
      <c r="H458" s="2" t="s">
        <v>17</v>
      </c>
      <c r="I458" s="212">
        <v>9</v>
      </c>
      <c r="J458" s="8">
        <v>12</v>
      </c>
      <c r="K458" s="8"/>
      <c r="R458" s="14"/>
      <c r="S458" s="14"/>
      <c r="T458" s="14"/>
      <c r="U458" s="14"/>
      <c r="V458" s="14"/>
      <c r="W458" s="14"/>
    </row>
    <row r="459" spans="1:23" ht="15.9" customHeight="1">
      <c r="D459" s="279">
        <f>TEILNEHMER_2*G459</f>
        <v>20</v>
      </c>
      <c r="E459" t="s">
        <v>774</v>
      </c>
      <c r="F459" s="12" t="s">
        <v>364</v>
      </c>
      <c r="G459" s="25">
        <v>0.08</v>
      </c>
      <c r="I459" s="212">
        <v>3</v>
      </c>
      <c r="J459" s="8">
        <v>12</v>
      </c>
      <c r="K459" s="8"/>
      <c r="R459" s="14"/>
      <c r="S459" s="14"/>
      <c r="T459" s="14"/>
      <c r="U459" s="14"/>
      <c r="V459" s="14"/>
      <c r="W459" s="14"/>
    </row>
    <row r="460" spans="1:23" ht="15.9" customHeight="1">
      <c r="D460" s="237">
        <f>TEILNEHMER_2*G460</f>
        <v>45</v>
      </c>
      <c r="E460" s="2" t="s">
        <v>36</v>
      </c>
      <c r="F460" s="2" t="s">
        <v>81</v>
      </c>
      <c r="G460" s="2">
        <v>0.18</v>
      </c>
      <c r="H460" s="2" t="s">
        <v>36</v>
      </c>
      <c r="I460" s="212">
        <v>3</v>
      </c>
      <c r="J460" s="8">
        <v>12</v>
      </c>
      <c r="K460" s="8"/>
      <c r="R460" s="14"/>
      <c r="S460" s="14"/>
      <c r="T460" s="14"/>
      <c r="U460" s="14"/>
      <c r="V460" s="14"/>
      <c r="W460" s="14"/>
    </row>
    <row r="461" spans="1:23" ht="15.9" customHeight="1">
      <c r="D461" s="280"/>
      <c r="E461" s="12"/>
      <c r="F461" s="12"/>
      <c r="G461" s="12"/>
      <c r="H461" s="12"/>
      <c r="I461" s="212">
        <v>-1</v>
      </c>
      <c r="J461" s="13">
        <v>12</v>
      </c>
      <c r="K461" s="8"/>
      <c r="R461" s="14"/>
      <c r="S461" s="14"/>
      <c r="T461" s="14"/>
      <c r="U461" s="14"/>
      <c r="V461" s="14"/>
      <c r="W461" s="14"/>
    </row>
    <row r="462" spans="1:23" ht="15.9" customHeight="1">
      <c r="A462" s="48"/>
      <c r="B462" s="44" t="s">
        <v>32</v>
      </c>
      <c r="C462" s="1" t="s">
        <v>164</v>
      </c>
      <c r="E462" s="1"/>
      <c r="F462" s="1"/>
      <c r="I462" s="212">
        <v>98</v>
      </c>
      <c r="J462" s="8">
        <v>12</v>
      </c>
      <c r="K462" s="8"/>
      <c r="R462" s="14"/>
      <c r="S462" s="14"/>
      <c r="T462" s="14"/>
      <c r="U462" s="14"/>
      <c r="V462" s="14"/>
      <c r="W462" s="14"/>
    </row>
    <row r="463" spans="1:23" ht="15.9" customHeight="1">
      <c r="A463" s="48"/>
      <c r="B463" s="44"/>
      <c r="I463" s="212">
        <v>-1</v>
      </c>
      <c r="J463" s="13">
        <v>12</v>
      </c>
      <c r="K463" s="8"/>
      <c r="R463" s="14"/>
      <c r="S463" s="14"/>
      <c r="T463" s="14"/>
      <c r="U463" s="14"/>
      <c r="V463" s="14"/>
      <c r="W463" s="14"/>
    </row>
    <row r="464" spans="1:23" ht="15.9" customHeight="1">
      <c r="D464" s="235">
        <f>TEILNEHMER_2/1000*G464</f>
        <v>4</v>
      </c>
      <c r="E464" s="2" t="s">
        <v>15</v>
      </c>
      <c r="F464" s="2" t="s">
        <v>603</v>
      </c>
      <c r="G464" s="23">
        <v>16</v>
      </c>
      <c r="H464" s="2" t="s">
        <v>17</v>
      </c>
      <c r="I464" s="212">
        <v>2</v>
      </c>
      <c r="J464" s="8">
        <v>12</v>
      </c>
      <c r="K464" s="8"/>
      <c r="R464" s="14"/>
      <c r="S464" s="14"/>
      <c r="T464" s="14"/>
      <c r="U464" s="14"/>
      <c r="V464" s="14"/>
      <c r="W464" s="14"/>
    </row>
    <row r="465" spans="1:23" ht="15.9" customHeight="1">
      <c r="D465" s="277">
        <f>TEILNEHMER_2/1000*G465</f>
        <v>15</v>
      </c>
      <c r="E465" s="2" t="s">
        <v>15</v>
      </c>
      <c r="F465" s="2" t="s">
        <v>28</v>
      </c>
      <c r="G465" s="23">
        <v>60</v>
      </c>
      <c r="H465" s="2" t="s">
        <v>17</v>
      </c>
      <c r="I465" s="212">
        <v>1</v>
      </c>
      <c r="J465" s="8">
        <v>12</v>
      </c>
      <c r="K465" s="8"/>
      <c r="R465" s="14"/>
      <c r="S465" s="14"/>
      <c r="T465" s="14"/>
      <c r="U465" s="14"/>
      <c r="V465" s="14"/>
      <c r="W465" s="14"/>
    </row>
    <row r="466" spans="1:23" ht="15.9" customHeight="1">
      <c r="D466" s="19">
        <f>TEILNEHMER_2*G466/1000</f>
        <v>8</v>
      </c>
      <c r="E466" s="2" t="s">
        <v>15</v>
      </c>
      <c r="F466" s="2" t="s">
        <v>165</v>
      </c>
      <c r="G466" s="23">
        <v>32</v>
      </c>
      <c r="H466" s="2" t="s">
        <v>17</v>
      </c>
      <c r="I466" s="212">
        <v>16</v>
      </c>
      <c r="J466" s="8">
        <v>12</v>
      </c>
      <c r="K466" s="8"/>
      <c r="R466" s="14"/>
      <c r="S466" s="14"/>
      <c r="T466" s="14"/>
      <c r="U466" s="14"/>
      <c r="V466" s="14"/>
      <c r="W466" s="14"/>
    </row>
    <row r="467" spans="1:23" ht="15.9" customHeight="1">
      <c r="D467" s="243">
        <f>TEILNEHMER_2*G467</f>
        <v>40</v>
      </c>
      <c r="E467" s="2" t="s">
        <v>41</v>
      </c>
      <c r="F467" s="2" t="s">
        <v>166</v>
      </c>
      <c r="G467" s="25">
        <v>0.16</v>
      </c>
      <c r="H467" s="2" t="s">
        <v>41</v>
      </c>
      <c r="I467" s="212">
        <v>4</v>
      </c>
      <c r="J467" s="8">
        <v>12</v>
      </c>
      <c r="K467" s="8"/>
      <c r="R467" s="14"/>
      <c r="S467" s="14"/>
      <c r="T467" s="14"/>
      <c r="U467" s="14"/>
      <c r="V467" s="14"/>
      <c r="W467" s="14"/>
    </row>
    <row r="468" spans="1:23" ht="15.9" customHeight="1">
      <c r="D468" s="19">
        <f>TEILNEHMER_2/1000*G468</f>
        <v>7.5</v>
      </c>
      <c r="E468" s="2" t="s">
        <v>15</v>
      </c>
      <c r="F468" s="2" t="s">
        <v>602</v>
      </c>
      <c r="G468" s="23">
        <v>30</v>
      </c>
      <c r="H468" s="2" t="s">
        <v>17</v>
      </c>
      <c r="I468" s="212">
        <v>3</v>
      </c>
      <c r="J468" s="8">
        <v>12</v>
      </c>
      <c r="K468" s="8"/>
      <c r="R468" s="14"/>
      <c r="S468" s="14"/>
      <c r="T468" s="14"/>
      <c r="U468" s="14"/>
      <c r="V468" s="14"/>
      <c r="W468" s="14"/>
    </row>
    <row r="469" spans="1:23" ht="15.9" customHeight="1">
      <c r="D469" s="18"/>
      <c r="E469" s="12"/>
      <c r="F469" s="12"/>
      <c r="G469" s="17"/>
      <c r="H469" s="12"/>
      <c r="I469" s="212">
        <v>99</v>
      </c>
      <c r="J469" s="8">
        <v>12</v>
      </c>
      <c r="K469" s="8"/>
      <c r="R469" s="14"/>
      <c r="S469" s="14"/>
      <c r="T469" s="14"/>
      <c r="U469" s="14"/>
      <c r="V469" s="14"/>
      <c r="W469" s="14"/>
    </row>
    <row r="470" spans="1:23" ht="15.9" customHeight="1">
      <c r="B470" s="38" t="s">
        <v>37</v>
      </c>
      <c r="C470" s="41"/>
      <c r="E470" s="12"/>
      <c r="F470" s="12"/>
      <c r="G470" s="17"/>
      <c r="H470" s="12"/>
      <c r="I470" s="212">
        <v>200</v>
      </c>
      <c r="J470" s="8">
        <v>12</v>
      </c>
      <c r="K470" s="8"/>
      <c r="R470" s="14"/>
      <c r="S470" s="14"/>
      <c r="T470" s="14"/>
      <c r="U470" s="14"/>
      <c r="V470" s="14"/>
      <c r="W470" s="14"/>
    </row>
    <row r="471" spans="1:23" ht="15.9" customHeight="1">
      <c r="I471" s="212">
        <v>-1</v>
      </c>
      <c r="J471" s="13">
        <v>12</v>
      </c>
      <c r="K471" s="8"/>
    </row>
    <row r="472" spans="1:23" ht="45" customHeight="1">
      <c r="A472" s="4" t="s">
        <v>0</v>
      </c>
      <c r="B472" s="4" t="s">
        <v>1</v>
      </c>
      <c r="C472" s="4" t="s">
        <v>2</v>
      </c>
      <c r="D472" s="273" t="s">
        <v>3</v>
      </c>
      <c r="E472" s="4" t="s">
        <v>4</v>
      </c>
      <c r="F472" s="4" t="s">
        <v>5</v>
      </c>
      <c r="G472" s="4" t="s">
        <v>6</v>
      </c>
      <c r="H472" s="4" t="s">
        <v>4</v>
      </c>
      <c r="I472" s="4" t="s">
        <v>7</v>
      </c>
      <c r="J472" s="4" t="s">
        <v>8</v>
      </c>
      <c r="K472" s="4" t="s">
        <v>9</v>
      </c>
    </row>
    <row r="473" spans="1:23" ht="15.9" customHeight="1">
      <c r="A473" s="5">
        <f>AUFBAU_DATUM+12</f>
        <v>42593</v>
      </c>
      <c r="B473" s="249"/>
      <c r="C473" s="39" t="s">
        <v>89</v>
      </c>
      <c r="D473" s="278"/>
      <c r="E473" s="12"/>
      <c r="F473" s="12"/>
      <c r="G473" s="17"/>
      <c r="H473" s="12"/>
      <c r="I473" s="212">
        <v>0</v>
      </c>
      <c r="J473" s="8">
        <v>13</v>
      </c>
      <c r="K473" s="8"/>
      <c r="R473" s="14"/>
      <c r="S473" s="14"/>
      <c r="T473" s="14"/>
      <c r="U473" s="14"/>
      <c r="V473" s="14"/>
      <c r="W473" s="14"/>
    </row>
    <row r="474" spans="1:23" ht="15.9" customHeight="1">
      <c r="D474" s="18"/>
      <c r="E474" s="12"/>
      <c r="F474" s="12"/>
      <c r="G474" s="12"/>
      <c r="H474" s="12"/>
      <c r="I474" s="212">
        <v>95</v>
      </c>
      <c r="J474" s="8">
        <v>13</v>
      </c>
      <c r="K474" s="8"/>
      <c r="R474" s="14"/>
      <c r="S474" s="14"/>
      <c r="T474" s="14"/>
      <c r="U474" s="14"/>
      <c r="V474" s="14"/>
      <c r="W474" s="14"/>
    </row>
    <row r="475" spans="1:23" ht="15.9" customHeight="1">
      <c r="A475" s="48"/>
      <c r="B475" s="42" t="s">
        <v>39</v>
      </c>
      <c r="C475" s="11" t="s">
        <v>40</v>
      </c>
      <c r="F475" s="12"/>
      <c r="G475" s="12"/>
      <c r="H475" s="12"/>
      <c r="I475" s="212">
        <v>96</v>
      </c>
      <c r="J475" s="8">
        <v>13</v>
      </c>
      <c r="K475" s="8"/>
      <c r="R475" s="14"/>
      <c r="S475" s="14"/>
      <c r="T475" s="14"/>
      <c r="U475" s="14"/>
      <c r="V475" s="14"/>
      <c r="W475" s="14"/>
    </row>
    <row r="476" spans="1:23" ht="15.9" customHeight="1">
      <c r="D476" s="18"/>
      <c r="E476" s="12"/>
      <c r="F476" s="12"/>
      <c r="G476" s="12"/>
      <c r="H476" s="12"/>
      <c r="I476" s="212">
        <v>-1</v>
      </c>
      <c r="J476" s="8">
        <v>13</v>
      </c>
      <c r="K476" s="8"/>
      <c r="R476" s="14"/>
      <c r="S476" s="14"/>
      <c r="T476" s="14"/>
      <c r="U476" s="14"/>
      <c r="V476" s="14"/>
      <c r="W476" s="14"/>
    </row>
    <row r="477" spans="1:23" ht="15.9" customHeight="1">
      <c r="D477" s="242">
        <f>TEILNEHMER_2*G477</f>
        <v>40</v>
      </c>
      <c r="E477" s="12" t="s">
        <v>41</v>
      </c>
      <c r="F477" s="12" t="s">
        <v>42</v>
      </c>
      <c r="G477" s="26">
        <v>0.16</v>
      </c>
      <c r="H477" s="12" t="s">
        <v>41</v>
      </c>
      <c r="I477" s="212">
        <v>4</v>
      </c>
      <c r="J477" s="8">
        <v>13</v>
      </c>
      <c r="K477" s="8"/>
      <c r="R477" s="14"/>
      <c r="S477" s="14"/>
      <c r="T477" s="14"/>
      <c r="U477" s="14"/>
      <c r="V477" s="14"/>
      <c r="W477" s="14"/>
    </row>
    <row r="478" spans="1:23" ht="15.9" customHeight="1">
      <c r="D478" s="242">
        <f>TEILNEHMER_2*G478</f>
        <v>20</v>
      </c>
      <c r="E478" s="12" t="s">
        <v>41</v>
      </c>
      <c r="F478" s="12" t="s">
        <v>43</v>
      </c>
      <c r="G478" s="26">
        <v>0.08</v>
      </c>
      <c r="H478" s="12" t="s">
        <v>41</v>
      </c>
      <c r="I478" s="212">
        <v>4</v>
      </c>
      <c r="J478" s="8">
        <v>13</v>
      </c>
      <c r="K478" s="8"/>
      <c r="R478" s="14"/>
      <c r="S478" s="14"/>
      <c r="T478" s="14"/>
      <c r="U478" s="14"/>
      <c r="V478" s="14"/>
      <c r="W478" s="14"/>
    </row>
    <row r="479" spans="1:23" ht="15.9" customHeight="1">
      <c r="D479" s="18">
        <f>TEILNEHMER_2/1000*G479</f>
        <v>5</v>
      </c>
      <c r="E479" s="12" t="s">
        <v>15</v>
      </c>
      <c r="F479" s="12" t="s">
        <v>44</v>
      </c>
      <c r="G479" s="17">
        <v>20</v>
      </c>
      <c r="H479" s="12" t="s">
        <v>17</v>
      </c>
      <c r="I479" s="212">
        <v>108</v>
      </c>
      <c r="J479" s="8">
        <v>13</v>
      </c>
      <c r="K479" s="8"/>
      <c r="R479" s="14"/>
      <c r="S479" s="14"/>
      <c r="T479" s="14"/>
      <c r="U479" s="14"/>
      <c r="V479" s="14"/>
      <c r="W479" s="14"/>
    </row>
    <row r="480" spans="1:23" ht="15.9" customHeight="1">
      <c r="D480" s="279">
        <f>TEILNEHMER_2/1000*G480</f>
        <v>20</v>
      </c>
      <c r="E480" s="12" t="s">
        <v>15</v>
      </c>
      <c r="F480" s="12" t="s">
        <v>45</v>
      </c>
      <c r="G480" s="17">
        <v>80</v>
      </c>
      <c r="H480" s="12" t="s">
        <v>17</v>
      </c>
      <c r="I480" s="212">
        <v>3</v>
      </c>
      <c r="J480" s="8">
        <v>12</v>
      </c>
      <c r="K480" s="8">
        <v>13</v>
      </c>
      <c r="R480" s="14"/>
      <c r="S480" s="14"/>
      <c r="T480" s="14"/>
      <c r="U480" s="14"/>
      <c r="V480" s="14"/>
      <c r="W480" s="14"/>
    </row>
    <row r="481" spans="1:23" ht="15.9" customHeight="1">
      <c r="D481" s="18">
        <f>TEILNEHMER_2/1000*G481</f>
        <v>5</v>
      </c>
      <c r="E481" s="12" t="s">
        <v>15</v>
      </c>
      <c r="F481" s="12" t="s">
        <v>46</v>
      </c>
      <c r="G481" s="17">
        <v>20</v>
      </c>
      <c r="H481" s="12" t="s">
        <v>17</v>
      </c>
      <c r="I481" s="212">
        <v>16</v>
      </c>
      <c r="J481" s="8">
        <v>13</v>
      </c>
      <c r="K481" s="8"/>
      <c r="R481" s="14"/>
      <c r="S481" s="14"/>
      <c r="T481" s="14"/>
      <c r="U481" s="14"/>
      <c r="V481" s="14"/>
      <c r="W481" s="14"/>
    </row>
    <row r="482" spans="1:23" ht="15.9" customHeight="1">
      <c r="D482" s="234">
        <f>TEILNEHMER_2/1000*G482</f>
        <v>4</v>
      </c>
      <c r="E482" s="12" t="s">
        <v>15</v>
      </c>
      <c r="F482" s="12" t="s">
        <v>603</v>
      </c>
      <c r="G482" s="17">
        <v>16</v>
      </c>
      <c r="H482" s="12" t="s">
        <v>17</v>
      </c>
      <c r="I482" s="212">
        <v>2</v>
      </c>
      <c r="J482" s="8">
        <v>12</v>
      </c>
      <c r="K482" s="8">
        <v>13</v>
      </c>
      <c r="R482" s="14"/>
      <c r="S482" s="14"/>
      <c r="T482" s="14"/>
      <c r="U482" s="14"/>
      <c r="V482" s="14"/>
      <c r="W482" s="14"/>
    </row>
    <row r="483" spans="1:23" ht="15.9" customHeight="1">
      <c r="D483" s="231">
        <f>TEILNEHMER_2/1000*G483</f>
        <v>15</v>
      </c>
      <c r="E483" s="12" t="s">
        <v>15</v>
      </c>
      <c r="F483" s="12" t="s">
        <v>28</v>
      </c>
      <c r="G483" s="17">
        <v>60</v>
      </c>
      <c r="H483" s="12" t="s">
        <v>17</v>
      </c>
      <c r="I483" s="212">
        <v>1</v>
      </c>
      <c r="J483" s="8">
        <v>12</v>
      </c>
      <c r="K483" s="8">
        <v>13</v>
      </c>
      <c r="R483" s="14"/>
      <c r="S483" s="14"/>
      <c r="T483" s="14"/>
      <c r="U483" s="14"/>
      <c r="V483" s="14"/>
      <c r="W483" s="14"/>
    </row>
    <row r="484" spans="1:23" ht="15.9" customHeight="1">
      <c r="D484" s="18"/>
      <c r="E484" s="12"/>
      <c r="F484" s="12"/>
      <c r="G484" s="12"/>
      <c r="H484" s="12"/>
      <c r="I484" s="212">
        <v>-1</v>
      </c>
      <c r="J484" s="8">
        <v>13</v>
      </c>
      <c r="K484" s="8"/>
      <c r="R484" s="14"/>
      <c r="S484" s="14"/>
      <c r="T484" s="14"/>
      <c r="U484" s="14"/>
      <c r="V484" s="14"/>
      <c r="W484" s="14"/>
    </row>
    <row r="485" spans="1:23" ht="15.9" customHeight="1">
      <c r="A485" s="48"/>
      <c r="B485" s="44" t="s">
        <v>23</v>
      </c>
      <c r="C485" s="11" t="s">
        <v>568</v>
      </c>
      <c r="F485" s="12"/>
      <c r="G485" s="12"/>
      <c r="H485" s="12"/>
      <c r="I485" s="212">
        <v>97</v>
      </c>
      <c r="J485" s="8">
        <v>13</v>
      </c>
      <c r="K485" s="8"/>
      <c r="R485" s="14"/>
      <c r="S485" s="14"/>
      <c r="T485" s="14"/>
      <c r="U485" s="14"/>
      <c r="V485" s="14"/>
      <c r="W485" s="14"/>
    </row>
    <row r="486" spans="1:23" ht="15.9" customHeight="1">
      <c r="D486" s="18"/>
      <c r="E486" s="12"/>
      <c r="F486" s="12"/>
      <c r="G486" s="12"/>
      <c r="H486" s="12"/>
      <c r="I486" s="212">
        <v>-1</v>
      </c>
      <c r="J486" s="8">
        <v>13</v>
      </c>
      <c r="K486" s="8"/>
      <c r="R486" s="14"/>
      <c r="S486" s="14"/>
      <c r="T486" s="14"/>
      <c r="U486" s="14"/>
      <c r="V486" s="14"/>
      <c r="W486" s="14"/>
    </row>
    <row r="487" spans="1:23" ht="15.9" customHeight="1">
      <c r="D487" s="234">
        <f>TEILNEHMER_2*G487</f>
        <v>300</v>
      </c>
      <c r="E487" s="12" t="s">
        <v>12</v>
      </c>
      <c r="F487" s="12" t="s">
        <v>14</v>
      </c>
      <c r="G487" s="18">
        <v>1.2</v>
      </c>
      <c r="H487" s="12" t="s">
        <v>12</v>
      </c>
      <c r="I487" s="212">
        <v>2</v>
      </c>
      <c r="J487" s="8">
        <v>13</v>
      </c>
      <c r="K487" s="8"/>
      <c r="R487" s="14"/>
      <c r="S487" s="14"/>
      <c r="T487" s="14"/>
      <c r="U487" s="14"/>
      <c r="V487" s="14"/>
      <c r="W487" s="14"/>
    </row>
    <row r="488" spans="1:23" ht="15.9" customHeight="1">
      <c r="D488" s="231">
        <f>TEILNEHMER_2*G488</f>
        <v>300</v>
      </c>
      <c r="E488" s="12" t="s">
        <v>18</v>
      </c>
      <c r="F488" s="12" t="s">
        <v>167</v>
      </c>
      <c r="G488" s="18">
        <v>1.2</v>
      </c>
      <c r="H488" s="12" t="s">
        <v>18</v>
      </c>
      <c r="I488" s="212">
        <v>1</v>
      </c>
      <c r="J488" s="8">
        <v>13</v>
      </c>
      <c r="K488" s="8"/>
      <c r="R488" s="14"/>
      <c r="S488" s="14"/>
      <c r="T488" s="14"/>
      <c r="U488" s="14"/>
      <c r="V488" s="14"/>
      <c r="W488" s="14"/>
    </row>
    <row r="489" spans="1:23" ht="15.9" customHeight="1">
      <c r="D489" s="231">
        <f>TEILNEHMER_2*G489</f>
        <v>250</v>
      </c>
      <c r="E489" s="12" t="s">
        <v>18</v>
      </c>
      <c r="F489" s="12" t="s">
        <v>168</v>
      </c>
      <c r="G489" s="18">
        <v>1</v>
      </c>
      <c r="H489" s="12" t="s">
        <v>18</v>
      </c>
      <c r="I489" s="212">
        <v>1</v>
      </c>
      <c r="J489" s="8">
        <v>13</v>
      </c>
      <c r="K489" s="8"/>
      <c r="R489" s="14"/>
      <c r="S489" s="14"/>
      <c r="T489" s="14"/>
      <c r="U489" s="14"/>
      <c r="V489" s="14"/>
      <c r="W489" s="14"/>
    </row>
    <row r="490" spans="1:23" ht="15.9" customHeight="1">
      <c r="D490" s="18"/>
      <c r="E490" s="12"/>
      <c r="F490" s="12"/>
      <c r="G490" s="17"/>
      <c r="H490" s="12"/>
      <c r="I490" s="212">
        <v>-1</v>
      </c>
      <c r="J490" s="8">
        <v>13</v>
      </c>
      <c r="K490" s="8"/>
      <c r="R490" s="14"/>
      <c r="S490" s="14"/>
      <c r="T490" s="14"/>
      <c r="U490" s="14"/>
      <c r="V490" s="14"/>
      <c r="W490" s="14"/>
    </row>
    <row r="491" spans="1:23" ht="15.9" customHeight="1">
      <c r="A491" s="48"/>
      <c r="B491" s="44" t="s">
        <v>32</v>
      </c>
      <c r="C491" s="11" t="s">
        <v>169</v>
      </c>
      <c r="F491" s="12"/>
      <c r="G491" s="12"/>
      <c r="H491" s="12"/>
      <c r="I491" s="212">
        <v>98</v>
      </c>
      <c r="J491" s="8">
        <v>13</v>
      </c>
      <c r="K491" s="8"/>
      <c r="R491" s="14"/>
      <c r="S491" s="14"/>
      <c r="T491" s="14"/>
      <c r="U491" s="14"/>
      <c r="V491" s="14"/>
      <c r="W491" s="14"/>
    </row>
    <row r="492" spans="1:23" ht="15.9" customHeight="1">
      <c r="D492" s="18"/>
      <c r="E492" s="12"/>
      <c r="F492" s="12"/>
      <c r="G492" s="12"/>
      <c r="H492" s="12"/>
      <c r="I492" s="212">
        <v>-1</v>
      </c>
      <c r="J492" s="8">
        <v>13</v>
      </c>
      <c r="K492" s="8"/>
      <c r="R492" s="14"/>
      <c r="S492" s="14"/>
      <c r="T492" s="14"/>
      <c r="U492" s="14"/>
      <c r="V492" s="14"/>
      <c r="W492" s="14"/>
    </row>
    <row r="493" spans="1:23" ht="15.9" customHeight="1">
      <c r="D493" s="234">
        <f>ABBAU*G493</f>
        <v>60</v>
      </c>
      <c r="E493" s="12" t="s">
        <v>18</v>
      </c>
      <c r="F493" s="12" t="s">
        <v>170</v>
      </c>
      <c r="G493" s="17">
        <v>1.2</v>
      </c>
      <c r="H493" s="12" t="s">
        <v>18</v>
      </c>
      <c r="I493" s="212">
        <v>2</v>
      </c>
      <c r="J493" s="8">
        <v>12</v>
      </c>
      <c r="K493" s="8">
        <v>13</v>
      </c>
      <c r="R493" s="14"/>
      <c r="S493" s="14"/>
      <c r="T493" s="14"/>
      <c r="U493" s="14"/>
      <c r="V493" s="14"/>
      <c r="W493" s="14"/>
    </row>
    <row r="494" spans="1:23" ht="15.9" customHeight="1">
      <c r="D494" s="18">
        <f>ABBAU/1000*G494</f>
        <v>16.650000000000002</v>
      </c>
      <c r="E494" s="12" t="s">
        <v>15</v>
      </c>
      <c r="F494" s="12" t="s">
        <v>48</v>
      </c>
      <c r="G494" s="17">
        <v>333</v>
      </c>
      <c r="H494" s="12" t="s">
        <v>17</v>
      </c>
      <c r="I494" s="212">
        <v>111</v>
      </c>
      <c r="J494" s="8">
        <v>11</v>
      </c>
      <c r="K494" s="8">
        <v>13</v>
      </c>
      <c r="R494" s="14"/>
      <c r="S494" s="14"/>
      <c r="T494" s="14"/>
      <c r="U494" s="14"/>
      <c r="V494" s="14"/>
      <c r="W494" s="14"/>
    </row>
    <row r="495" spans="1:23" ht="15.9" customHeight="1">
      <c r="D495" s="279">
        <f>ABBAU/1000*G495</f>
        <v>7</v>
      </c>
      <c r="E495" s="12" t="s">
        <v>15</v>
      </c>
      <c r="F495" s="12" t="s">
        <v>111</v>
      </c>
      <c r="G495" s="17">
        <v>140</v>
      </c>
      <c r="H495" s="12" t="s">
        <v>17</v>
      </c>
      <c r="I495" s="212">
        <v>3</v>
      </c>
      <c r="J495" s="8">
        <v>13</v>
      </c>
      <c r="K495" s="8"/>
      <c r="R495" s="14"/>
      <c r="S495" s="14"/>
      <c r="T495" s="14"/>
      <c r="U495" s="14"/>
      <c r="V495" s="14"/>
      <c r="W495" s="14"/>
    </row>
    <row r="496" spans="1:23" ht="15.9" customHeight="1">
      <c r="D496" s="279">
        <f>ABBAU*G496</f>
        <v>12</v>
      </c>
      <c r="E496" s="12" t="s">
        <v>18</v>
      </c>
      <c r="F496" s="12" t="s">
        <v>132</v>
      </c>
      <c r="G496" s="12">
        <v>0.24</v>
      </c>
      <c r="H496" s="12" t="s">
        <v>18</v>
      </c>
      <c r="I496" s="212">
        <v>3</v>
      </c>
      <c r="J496" s="8">
        <v>12</v>
      </c>
      <c r="K496" s="8">
        <v>13</v>
      </c>
      <c r="R496" s="14"/>
      <c r="S496" s="14"/>
      <c r="T496" s="14"/>
      <c r="U496" s="14"/>
      <c r="V496" s="14"/>
      <c r="W496" s="14"/>
    </row>
    <row r="497" spans="1:23" ht="15.9" customHeight="1">
      <c r="D497" s="18">
        <f>ABBAU/1000*G497</f>
        <v>7.5</v>
      </c>
      <c r="E497" s="12" t="s">
        <v>15</v>
      </c>
      <c r="F497" s="12" t="s">
        <v>171</v>
      </c>
      <c r="G497" s="12">
        <v>150</v>
      </c>
      <c r="H497" s="12" t="s">
        <v>17</v>
      </c>
      <c r="I497" s="212">
        <v>16</v>
      </c>
      <c r="J497" s="8">
        <v>12</v>
      </c>
      <c r="K497" s="8"/>
      <c r="R497" s="14"/>
      <c r="S497" s="14"/>
      <c r="T497" s="14"/>
      <c r="U497" s="14"/>
      <c r="V497" s="14"/>
      <c r="W497" s="14"/>
    </row>
    <row r="498" spans="1:23" ht="15.9" customHeight="1">
      <c r="D498" s="279">
        <f>ABBAU*G498</f>
        <v>6.75</v>
      </c>
      <c r="E498" s="12" t="s">
        <v>18</v>
      </c>
      <c r="F498" s="12" t="s">
        <v>172</v>
      </c>
      <c r="G498" s="12">
        <v>0.13500000000000001</v>
      </c>
      <c r="H498" s="12" t="s">
        <v>18</v>
      </c>
      <c r="I498" s="212">
        <v>3</v>
      </c>
      <c r="J498" s="8">
        <v>12</v>
      </c>
      <c r="K498" s="8">
        <v>13</v>
      </c>
      <c r="R498" s="14"/>
      <c r="S498" s="14"/>
      <c r="T498" s="14"/>
      <c r="U498" s="14"/>
      <c r="V498" s="14"/>
      <c r="W498" s="14"/>
    </row>
    <row r="499" spans="1:23" ht="15.9" customHeight="1">
      <c r="D499" s="18">
        <f>ABBAU*G499/1000</f>
        <v>2.5</v>
      </c>
      <c r="E499" s="12" t="s">
        <v>41</v>
      </c>
      <c r="F499" s="12" t="s">
        <v>173</v>
      </c>
      <c r="G499" s="12">
        <v>50</v>
      </c>
      <c r="H499" s="12" t="s">
        <v>136</v>
      </c>
      <c r="I499" s="212">
        <v>16</v>
      </c>
      <c r="J499" s="8">
        <v>13</v>
      </c>
      <c r="K499" s="8"/>
      <c r="R499" s="14"/>
      <c r="S499" s="14"/>
      <c r="T499" s="14"/>
      <c r="U499" s="14"/>
      <c r="V499" s="14"/>
      <c r="W499" s="14"/>
    </row>
    <row r="500" spans="1:23" ht="15.9" customHeight="1">
      <c r="D500" s="18">
        <f>ABBAU*G500</f>
        <v>166.5</v>
      </c>
      <c r="E500" s="12" t="s">
        <v>17</v>
      </c>
      <c r="F500" s="12" t="s">
        <v>137</v>
      </c>
      <c r="G500" s="17">
        <v>3.33</v>
      </c>
      <c r="H500" s="12" t="s">
        <v>17</v>
      </c>
      <c r="I500" s="212">
        <v>106</v>
      </c>
      <c r="J500" s="8">
        <v>13</v>
      </c>
      <c r="K500" s="8"/>
      <c r="R500" s="14"/>
      <c r="S500" s="14"/>
      <c r="T500" s="14"/>
      <c r="U500" s="14"/>
      <c r="V500" s="14"/>
      <c r="W500" s="14"/>
    </row>
    <row r="501" spans="1:23" ht="15.9" customHeight="1">
      <c r="D501" s="18"/>
      <c r="E501" s="12"/>
      <c r="F501" s="12"/>
      <c r="G501" s="12"/>
      <c r="H501" s="12"/>
      <c r="I501" s="212">
        <v>99</v>
      </c>
      <c r="J501" s="8">
        <v>13</v>
      </c>
      <c r="K501" s="8"/>
      <c r="R501" s="14"/>
      <c r="S501" s="14"/>
      <c r="T501" s="14"/>
      <c r="U501" s="14"/>
      <c r="V501" s="14"/>
      <c r="W501" s="14"/>
    </row>
    <row r="502" spans="1:23" ht="15.9" customHeight="1">
      <c r="B502" s="38" t="s">
        <v>37</v>
      </c>
      <c r="C502" s="41"/>
      <c r="D502" s="18"/>
      <c r="E502" s="12" t="s">
        <v>174</v>
      </c>
      <c r="F502" s="12"/>
      <c r="G502" s="12"/>
      <c r="H502" s="12"/>
      <c r="I502" s="212">
        <v>200</v>
      </c>
      <c r="J502" s="8">
        <v>13</v>
      </c>
      <c r="K502" s="8"/>
      <c r="R502" s="14"/>
      <c r="S502" s="14"/>
      <c r="T502" s="14"/>
      <c r="U502" s="14"/>
      <c r="V502" s="14"/>
      <c r="W502" s="14"/>
    </row>
    <row r="503" spans="1:23" ht="15.9" customHeight="1">
      <c r="I503" s="212">
        <v>-1</v>
      </c>
      <c r="J503" s="8">
        <v>13</v>
      </c>
      <c r="K503" s="8"/>
    </row>
    <row r="504" spans="1:23" ht="45" customHeight="1">
      <c r="A504" s="4" t="s">
        <v>0</v>
      </c>
      <c r="B504" s="4" t="s">
        <v>1</v>
      </c>
      <c r="C504" s="4" t="s">
        <v>2</v>
      </c>
      <c r="D504" s="273" t="s">
        <v>3</v>
      </c>
      <c r="E504" s="4" t="s">
        <v>4</v>
      </c>
      <c r="F504" s="4" t="s">
        <v>5</v>
      </c>
      <c r="G504" s="4" t="s">
        <v>6</v>
      </c>
      <c r="H504" s="4" t="s">
        <v>4</v>
      </c>
      <c r="I504" s="4" t="s">
        <v>7</v>
      </c>
      <c r="J504" s="4" t="s">
        <v>8</v>
      </c>
      <c r="K504" s="4" t="s">
        <v>9</v>
      </c>
    </row>
    <row r="505" spans="1:23" ht="15.9" customHeight="1">
      <c r="A505" s="5">
        <f>AUFBAU_DATUM+13</f>
        <v>42594</v>
      </c>
      <c r="B505" s="249"/>
      <c r="C505" s="39" t="s">
        <v>91</v>
      </c>
      <c r="D505" s="278"/>
      <c r="E505" s="12"/>
      <c r="F505" s="12"/>
      <c r="G505" s="12"/>
      <c r="H505" s="12"/>
      <c r="I505" s="212">
        <v>0</v>
      </c>
      <c r="J505" s="8">
        <v>14</v>
      </c>
      <c r="K505" s="8"/>
      <c r="R505" s="14"/>
      <c r="S505" s="14"/>
      <c r="T505" s="14"/>
      <c r="U505" s="14"/>
      <c r="V505" s="14"/>
      <c r="W505" s="14"/>
    </row>
    <row r="506" spans="1:23" ht="15.9" customHeight="1">
      <c r="D506" s="18"/>
      <c r="E506" s="12"/>
      <c r="F506" s="12"/>
      <c r="G506" s="12"/>
      <c r="H506" s="12"/>
      <c r="I506" s="212">
        <v>95</v>
      </c>
      <c r="J506" s="8">
        <v>14</v>
      </c>
      <c r="K506" s="8"/>
      <c r="R506" s="14"/>
      <c r="S506" s="14"/>
      <c r="T506" s="14"/>
      <c r="U506" s="14"/>
      <c r="V506" s="14"/>
      <c r="W506" s="14"/>
    </row>
    <row r="507" spans="1:23" ht="15.9" customHeight="1">
      <c r="A507" s="48"/>
      <c r="B507" s="42" t="s">
        <v>39</v>
      </c>
      <c r="C507" s="11" t="s">
        <v>40</v>
      </c>
      <c r="F507" s="12"/>
      <c r="G507" s="12"/>
      <c r="H507" s="12"/>
      <c r="I507" s="212">
        <v>96</v>
      </c>
      <c r="J507" s="8">
        <v>14</v>
      </c>
      <c r="K507" s="8"/>
      <c r="R507" s="14"/>
      <c r="S507" s="14"/>
      <c r="T507" s="14"/>
      <c r="U507" s="14"/>
      <c r="V507" s="14"/>
      <c r="W507" s="14"/>
    </row>
    <row r="508" spans="1:23" ht="15.9" customHeight="1">
      <c r="D508" s="18"/>
      <c r="E508" s="12"/>
      <c r="F508" s="12"/>
      <c r="G508" s="12"/>
      <c r="H508" s="12"/>
      <c r="I508" s="212">
        <v>-1</v>
      </c>
      <c r="J508" s="8">
        <v>14</v>
      </c>
      <c r="K508" s="8"/>
      <c r="R508" s="14"/>
      <c r="S508" s="14"/>
      <c r="T508" s="14"/>
      <c r="U508" s="14"/>
      <c r="V508" s="14"/>
      <c r="W508" s="14"/>
    </row>
    <row r="509" spans="1:23" ht="15.9" customHeight="1">
      <c r="D509" s="242">
        <f>ABBAU_FREITAG*G509</f>
        <v>6.75</v>
      </c>
      <c r="E509" s="12" t="s">
        <v>41</v>
      </c>
      <c r="F509" s="12" t="s">
        <v>42</v>
      </c>
      <c r="G509" s="26">
        <v>0.15</v>
      </c>
      <c r="H509" s="12" t="s">
        <v>41</v>
      </c>
      <c r="I509" s="212">
        <v>4</v>
      </c>
      <c r="J509" s="8">
        <v>14</v>
      </c>
      <c r="K509" s="8"/>
      <c r="R509" s="14"/>
      <c r="S509" s="14"/>
      <c r="T509" s="14"/>
      <c r="U509" s="14"/>
      <c r="V509" s="14"/>
      <c r="W509" s="14"/>
    </row>
    <row r="510" spans="1:23" ht="15.9" customHeight="1">
      <c r="D510" s="242">
        <f>ABBAU_FREITAG*G510</f>
        <v>4.5</v>
      </c>
      <c r="E510" s="12" t="s">
        <v>41</v>
      </c>
      <c r="F510" s="12" t="s">
        <v>43</v>
      </c>
      <c r="G510" s="26">
        <v>0.1</v>
      </c>
      <c r="H510" s="12" t="s">
        <v>41</v>
      </c>
      <c r="I510" s="212">
        <v>4</v>
      </c>
      <c r="J510" s="8">
        <v>14</v>
      </c>
      <c r="K510" s="8"/>
      <c r="R510" s="14"/>
      <c r="S510" s="14"/>
      <c r="T510" s="14"/>
      <c r="U510" s="14"/>
      <c r="V510" s="14"/>
      <c r="W510" s="14"/>
    </row>
    <row r="511" spans="1:23" ht="15.9" customHeight="1">
      <c r="D511" s="18">
        <f>ABBAU_FREITAG/1000*G511</f>
        <v>1.125</v>
      </c>
      <c r="E511" s="12" t="s">
        <v>15</v>
      </c>
      <c r="F511" s="12" t="s">
        <v>44</v>
      </c>
      <c r="G511" s="17">
        <v>25</v>
      </c>
      <c r="H511" s="12" t="s">
        <v>17</v>
      </c>
      <c r="I511" s="212">
        <v>108</v>
      </c>
      <c r="J511" s="8">
        <v>14</v>
      </c>
      <c r="K511" s="8"/>
      <c r="R511" s="14"/>
      <c r="S511" s="14"/>
      <c r="T511" s="14"/>
      <c r="U511" s="14"/>
      <c r="V511" s="14"/>
      <c r="W511" s="14"/>
    </row>
    <row r="512" spans="1:23" ht="15.9" customHeight="1">
      <c r="D512" s="18">
        <f>ABBAU_FREITAG/1000*G512</f>
        <v>0.89999999999999991</v>
      </c>
      <c r="E512" s="12" t="s">
        <v>15</v>
      </c>
      <c r="F512" s="12" t="s">
        <v>46</v>
      </c>
      <c r="G512" s="17">
        <v>20</v>
      </c>
      <c r="H512" s="12" t="s">
        <v>17</v>
      </c>
      <c r="I512" s="212">
        <v>16</v>
      </c>
      <c r="J512" s="8">
        <v>14</v>
      </c>
      <c r="K512" s="8"/>
      <c r="R512" s="14"/>
      <c r="S512" s="14"/>
      <c r="T512" s="14"/>
      <c r="U512" s="14"/>
      <c r="V512" s="14"/>
      <c r="W512" s="14"/>
    </row>
    <row r="513" spans="1:23" ht="15.9" customHeight="1">
      <c r="D513" s="272">
        <f>ABBAU_FREITAG/1000*G513</f>
        <v>0.89999999999999991</v>
      </c>
      <c r="E513" s="12" t="s">
        <v>15</v>
      </c>
      <c r="F513" s="12" t="s">
        <v>603</v>
      </c>
      <c r="G513" s="17">
        <v>20</v>
      </c>
      <c r="H513" s="12" t="s">
        <v>17</v>
      </c>
      <c r="I513" s="212">
        <v>9</v>
      </c>
      <c r="J513" s="8">
        <v>13</v>
      </c>
      <c r="K513" s="8">
        <v>14</v>
      </c>
      <c r="R513" s="14"/>
      <c r="S513" s="14"/>
      <c r="T513" s="14"/>
      <c r="U513" s="14"/>
      <c r="V513" s="14"/>
      <c r="W513" s="14"/>
    </row>
    <row r="514" spans="1:23" ht="15.9" customHeight="1">
      <c r="D514" s="272">
        <f>ABBAU_FREITAG/1000*G514</f>
        <v>2.9249999999999998</v>
      </c>
      <c r="E514" s="12" t="s">
        <v>15</v>
      </c>
      <c r="F514" s="12" t="s">
        <v>28</v>
      </c>
      <c r="G514" s="17">
        <v>65</v>
      </c>
      <c r="H514" s="12" t="s">
        <v>17</v>
      </c>
      <c r="I514" s="212">
        <v>9</v>
      </c>
      <c r="J514" s="8">
        <v>13</v>
      </c>
      <c r="K514" s="8">
        <v>14</v>
      </c>
      <c r="R514" s="14"/>
      <c r="S514" s="14"/>
      <c r="T514" s="14"/>
      <c r="U514" s="14"/>
      <c r="V514" s="14"/>
      <c r="W514" s="14"/>
    </row>
    <row r="515" spans="1:23" ht="15.9" customHeight="1">
      <c r="D515" s="18"/>
      <c r="E515" s="12"/>
      <c r="F515" s="12"/>
      <c r="G515" s="12"/>
      <c r="H515" s="12"/>
      <c r="I515" s="212">
        <v>-1</v>
      </c>
      <c r="J515" s="8">
        <v>14</v>
      </c>
      <c r="K515" s="8"/>
      <c r="R515" s="14"/>
      <c r="S515" s="14"/>
      <c r="T515" s="14"/>
      <c r="U515" s="14"/>
      <c r="V515" s="14"/>
      <c r="W515" s="14"/>
    </row>
    <row r="516" spans="1:23" ht="15.9" customHeight="1">
      <c r="A516" s="48"/>
      <c r="B516" s="44" t="s">
        <v>23</v>
      </c>
      <c r="C516" s="11" t="s">
        <v>24</v>
      </c>
      <c r="F516" s="12"/>
      <c r="G516" s="12"/>
      <c r="H516" s="12"/>
      <c r="I516" s="212">
        <v>97</v>
      </c>
      <c r="J516" s="8">
        <v>14</v>
      </c>
      <c r="K516" s="8"/>
      <c r="R516" s="14"/>
      <c r="S516" s="14"/>
      <c r="T516" s="14"/>
      <c r="U516" s="14"/>
      <c r="V516" s="14"/>
      <c r="W516" s="14"/>
    </row>
    <row r="517" spans="1:23" ht="15.9" customHeight="1">
      <c r="D517" s="18"/>
      <c r="E517" s="12"/>
      <c r="F517" s="12"/>
      <c r="G517" s="12"/>
      <c r="H517" s="12"/>
      <c r="I517" s="212">
        <v>-1</v>
      </c>
      <c r="J517" s="8">
        <v>14</v>
      </c>
      <c r="K517" s="8"/>
      <c r="R517" s="14"/>
      <c r="S517" s="14"/>
      <c r="T517" s="14"/>
      <c r="U517" s="14"/>
      <c r="V517" s="14"/>
      <c r="W517" s="14"/>
    </row>
    <row r="518" spans="1:23" ht="15.9" customHeight="1">
      <c r="D518" s="272">
        <f>ABBAU_FREITAG/1000*G518</f>
        <v>2.25</v>
      </c>
      <c r="E518" s="12" t="s">
        <v>15</v>
      </c>
      <c r="F518" s="12" t="s">
        <v>603</v>
      </c>
      <c r="G518" s="17">
        <v>50</v>
      </c>
      <c r="H518" s="12" t="s">
        <v>17</v>
      </c>
      <c r="I518" s="212">
        <v>9</v>
      </c>
      <c r="J518" s="8">
        <v>13</v>
      </c>
      <c r="K518" s="8">
        <v>14</v>
      </c>
      <c r="R518" s="14"/>
      <c r="S518" s="14"/>
      <c r="T518" s="14"/>
      <c r="U518" s="14"/>
      <c r="V518" s="14"/>
      <c r="W518" s="14"/>
    </row>
    <row r="519" spans="1:23" ht="15.9" customHeight="1">
      <c r="D519" s="272">
        <f>ABBAU_FREITAG/1000*G519</f>
        <v>2.9249999999999998</v>
      </c>
      <c r="E519" s="12" t="s">
        <v>15</v>
      </c>
      <c r="F519" s="12" t="s">
        <v>28</v>
      </c>
      <c r="G519" s="17">
        <v>65</v>
      </c>
      <c r="H519" s="12" t="s">
        <v>17</v>
      </c>
      <c r="I519" s="212">
        <v>9</v>
      </c>
      <c r="J519" s="8">
        <v>13</v>
      </c>
      <c r="K519" s="8">
        <v>14</v>
      </c>
      <c r="R519" s="14"/>
      <c r="S519" s="14"/>
      <c r="T519" s="14"/>
      <c r="U519" s="14"/>
      <c r="V519" s="14"/>
      <c r="W519" s="14"/>
    </row>
    <row r="520" spans="1:23" ht="15.9" customHeight="1">
      <c r="D520" s="18"/>
      <c r="E520" s="12"/>
      <c r="F520" s="12"/>
      <c r="G520" s="17"/>
      <c r="H520" s="12"/>
      <c r="I520" s="212">
        <v>99</v>
      </c>
      <c r="J520" s="8">
        <v>14</v>
      </c>
      <c r="K520" s="8"/>
      <c r="L520" s="41"/>
      <c r="R520" s="14"/>
      <c r="S520" s="14"/>
      <c r="T520" s="14"/>
      <c r="U520" s="14"/>
      <c r="V520" s="14"/>
      <c r="W520" s="14"/>
    </row>
    <row r="521" spans="1:23" ht="15.9" customHeight="1">
      <c r="D521" s="18"/>
      <c r="E521" s="12"/>
      <c r="F521" s="12"/>
      <c r="G521" s="17"/>
      <c r="H521" s="12"/>
      <c r="I521" s="212">
        <v>94</v>
      </c>
      <c r="J521" s="8">
        <v>14</v>
      </c>
      <c r="K521" s="8"/>
      <c r="L521" s="41"/>
      <c r="R521" s="14"/>
      <c r="S521" s="14"/>
      <c r="T521" s="14"/>
      <c r="U521" s="14"/>
      <c r="V521" s="14"/>
      <c r="W521" s="14"/>
    </row>
    <row r="522" spans="1:23" ht="15.9" customHeight="1">
      <c r="B522" s="38" t="s">
        <v>37</v>
      </c>
      <c r="C522" s="41"/>
      <c r="D522" s="18"/>
      <c r="E522" s="12"/>
      <c r="F522" s="12"/>
      <c r="G522" s="17"/>
      <c r="H522" s="12"/>
      <c r="I522" s="212">
        <v>200</v>
      </c>
      <c r="J522" s="8">
        <v>14</v>
      </c>
      <c r="K522" s="8"/>
      <c r="L522" s="41"/>
      <c r="R522" s="14"/>
      <c r="S522" s="14"/>
      <c r="T522" s="14"/>
      <c r="U522" s="14"/>
      <c r="V522" s="14"/>
      <c r="W522" s="14"/>
    </row>
    <row r="523" spans="1:23" ht="15.9" customHeight="1">
      <c r="I523" s="212">
        <v>-1</v>
      </c>
      <c r="J523" s="8">
        <v>14</v>
      </c>
      <c r="K523" s="8"/>
    </row>
    <row r="59510" spans="4:24" s="1" customFormat="1" ht="12.9" customHeight="1">
      <c r="D59510" s="19"/>
      <c r="E59510" s="2"/>
      <c r="F59510" s="2"/>
      <c r="G59510" s="2"/>
      <c r="H59510" s="2"/>
      <c r="I59510" s="213"/>
      <c r="J59510" s="3"/>
      <c r="K59510" s="3"/>
      <c r="L59510" s="2"/>
      <c r="M59510" s="2"/>
      <c r="N59510" s="2"/>
      <c r="O59510" s="2"/>
      <c r="P59510" s="2"/>
      <c r="Q59510" s="2"/>
      <c r="R59510" s="2"/>
      <c r="S59510" s="2"/>
      <c r="T59510" s="2"/>
      <c r="U59510" s="2"/>
      <c r="V59510" s="2"/>
      <c r="W59510" s="2"/>
      <c r="X59510" s="2"/>
    </row>
  </sheetData>
  <sheetProtection selectLockedCells="1" selectUnlockedCells="1"/>
  <autoFilter ref="A1:K523"/>
  <pageMargins left="0.78749999999999998" right="0.39374999999999999" top="1.0604166666666666" bottom="0.56041666666666667" header="0.39374999999999999" footer="0.39374999999999999"/>
  <pageSetup paperSize="9" scale="80" firstPageNumber="0" orientation="portrait" r:id="rId1"/>
  <headerFooter alignWithMargins="0">
    <oddHeader xml:space="preserve">&amp;C&amp;"Arial,Fett"&amp;14Evang. Gemeindejugend Memmingen
&amp;"Arial,Standard"&amp;F
&amp;"Arial,Fett"&amp;20&amp;UEssenplan mit Mengenangaben&amp;RGesamtleitung:
Matthias Weinert
Tel.:  0176 - 831 646 26  </oddHeader>
    <oddFooter>&amp;L&amp;6&amp;F &amp;A
&amp;D&amp;C&amp;8&amp;P von &amp;N</oddFooter>
  </headerFooter>
  <rowBreaks count="13" manualBreakCount="13">
    <brk id="32" max="16383" man="1"/>
    <brk id="63" max="16383" man="1"/>
    <brk id="102" max="16383" man="1"/>
    <brk id="138" max="16383" man="1"/>
    <brk id="178" max="16383" man="1"/>
    <brk id="219" max="10" man="1"/>
    <brk id="256" max="16383" man="1"/>
    <brk id="305" max="16383" man="1"/>
    <brk id="356" max="16383" man="1"/>
    <brk id="402" max="16383" man="1"/>
    <brk id="436" max="16383" man="1"/>
    <brk id="471" max="16383" man="1"/>
    <brk id="503" max="10" man="1"/>
  </rowBreaks>
  <ignoredErrors>
    <ignoredError sqref="D273 D268 D343 D332 D432 D421 D429 D8 D496:D497 D499 D250 D270" formula="1"/>
  </ignoredErrors>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1"/>
  <sheetViews>
    <sheetView view="pageBreakPreview" zoomScaleNormal="100" zoomScaleSheetLayoutView="100" workbookViewId="0"/>
  </sheetViews>
  <sheetFormatPr baseColWidth="10" defaultColWidth="10.88671875" defaultRowHeight="15" customHeight="1"/>
  <cols>
    <col min="1" max="1" width="26.109375" style="93" customWidth="1"/>
    <col min="2" max="2" width="11.33203125" style="2" customWidth="1"/>
    <col min="3" max="3" width="10.88671875" style="2" customWidth="1"/>
    <col min="4" max="4" width="31.5546875" style="2" customWidth="1"/>
    <col min="5" max="5" width="13.6640625" style="3" customWidth="1"/>
    <col min="6" max="6" width="4.44140625" style="2" customWidth="1"/>
    <col min="7" max="16384" width="10.88671875" style="2"/>
  </cols>
  <sheetData>
    <row r="1" spans="1:6" ht="13.2"/>
    <row r="2" spans="1:6" ht="13.2">
      <c r="A2" s="94" t="s">
        <v>226</v>
      </c>
      <c r="B2" s="95"/>
      <c r="C2" s="95"/>
      <c r="D2" s="95"/>
      <c r="E2" s="96" t="s">
        <v>227</v>
      </c>
      <c r="F2" s="97"/>
    </row>
    <row r="3" spans="1:6">
      <c r="A3" s="93" t="s">
        <v>228</v>
      </c>
      <c r="B3" s="6">
        <v>200</v>
      </c>
      <c r="C3" s="84" t="s">
        <v>221</v>
      </c>
      <c r="D3" s="84" t="s">
        <v>19</v>
      </c>
    </row>
    <row r="4" spans="1:6">
      <c r="B4" s="6">
        <v>100</v>
      </c>
      <c r="C4" s="84" t="s">
        <v>221</v>
      </c>
      <c r="D4" s="84" t="s">
        <v>20</v>
      </c>
    </row>
    <row r="5" spans="1:6" ht="13.2"/>
    <row r="6" spans="1:6" ht="13.2">
      <c r="A6" s="94" t="s">
        <v>229</v>
      </c>
      <c r="B6" s="95"/>
      <c r="C6" s="95"/>
      <c r="D6" s="95"/>
      <c r="E6" s="96" t="s">
        <v>227</v>
      </c>
    </row>
    <row r="7" spans="1:6">
      <c r="A7" s="93" t="s">
        <v>230</v>
      </c>
      <c r="B7" s="6">
        <v>60</v>
      </c>
      <c r="C7" s="84" t="s">
        <v>12</v>
      </c>
      <c r="D7" s="84" t="s">
        <v>13</v>
      </c>
    </row>
    <row r="8" spans="1:6">
      <c r="A8" s="93" t="s">
        <v>230</v>
      </c>
      <c r="B8" s="6">
        <v>8</v>
      </c>
      <c r="C8" s="84" t="s">
        <v>15</v>
      </c>
      <c r="D8" s="84" t="s">
        <v>231</v>
      </c>
    </row>
    <row r="9" spans="1:6">
      <c r="A9" s="93" t="s">
        <v>230</v>
      </c>
      <c r="B9" s="6">
        <v>150</v>
      </c>
      <c r="C9" s="84" t="s">
        <v>12</v>
      </c>
      <c r="D9" s="84" t="s">
        <v>14</v>
      </c>
    </row>
    <row r="10" spans="1:6" ht="13.2"/>
    <row r="11" spans="1:6" ht="13.2">
      <c r="A11" s="94" t="s">
        <v>232</v>
      </c>
      <c r="B11" s="95"/>
      <c r="C11" s="95"/>
      <c r="D11" s="95"/>
      <c r="E11" s="96" t="s">
        <v>227</v>
      </c>
    </row>
    <row r="12" spans="1:6" ht="13.2">
      <c r="A12" s="93" t="s">
        <v>234</v>
      </c>
      <c r="B12" s="2">
        <v>30</v>
      </c>
      <c r="C12" s="2" t="s">
        <v>221</v>
      </c>
      <c r="D12" s="98"/>
    </row>
    <row r="13" spans="1:6" ht="13.2">
      <c r="A13" s="93" t="s">
        <v>235</v>
      </c>
      <c r="B13" s="2">
        <v>60</v>
      </c>
      <c r="C13" s="2" t="s">
        <v>104</v>
      </c>
      <c r="D13" s="98"/>
    </row>
    <row r="14" spans="1:6" ht="13.2">
      <c r="A14" s="93" t="s">
        <v>236</v>
      </c>
      <c r="B14" s="2">
        <v>5</v>
      </c>
      <c r="C14" s="2" t="s">
        <v>104</v>
      </c>
      <c r="D14" s="98"/>
    </row>
    <row r="15" spans="1:6" ht="13.2"/>
    <row r="16" spans="1:6" ht="13.2">
      <c r="A16" s="94"/>
      <c r="B16" s="95"/>
      <c r="C16" s="95"/>
      <c r="D16" s="95"/>
      <c r="E16" s="96"/>
    </row>
    <row r="17" spans="1:6" ht="13.2">
      <c r="C17" s="54"/>
    </row>
    <row r="18" spans="1:6" ht="13.2">
      <c r="C18" s="99"/>
    </row>
    <row r="19" spans="1:6" ht="13.2">
      <c r="A19" s="94" t="s">
        <v>237</v>
      </c>
      <c r="B19" s="95" t="s">
        <v>238</v>
      </c>
      <c r="C19" s="95"/>
      <c r="D19" s="95" t="s">
        <v>239</v>
      </c>
      <c r="E19" s="96" t="s">
        <v>246</v>
      </c>
    </row>
    <row r="20" spans="1:6" ht="13.2">
      <c r="B20" s="81" t="s">
        <v>598</v>
      </c>
      <c r="C20" s="81"/>
      <c r="D20" s="81" t="s">
        <v>792</v>
      </c>
      <c r="E20" s="3" t="s">
        <v>251</v>
      </c>
    </row>
    <row r="21" spans="1:6" ht="13.2">
      <c r="B21" s="81"/>
      <c r="C21" s="81"/>
      <c r="D21" s="81"/>
    </row>
    <row r="22" spans="1:6" ht="13.2">
      <c r="A22" s="2"/>
      <c r="C22" s="298"/>
      <c r="D22" s="298"/>
    </row>
    <row r="23" spans="1:6" ht="13.2">
      <c r="A23" s="2">
        <v>12</v>
      </c>
      <c r="B23" s="2" t="s">
        <v>241</v>
      </c>
      <c r="C23" s="299" t="s">
        <v>242</v>
      </c>
      <c r="D23" s="299"/>
    </row>
    <row r="24" spans="1:6" ht="13.2">
      <c r="A24" s="2"/>
      <c r="C24" s="299"/>
      <c r="D24" s="299"/>
    </row>
    <row r="25" spans="1:6" ht="13.2">
      <c r="A25" s="2">
        <v>4</v>
      </c>
      <c r="B25" s="2" t="s">
        <v>241</v>
      </c>
      <c r="C25" s="299" t="s">
        <v>243</v>
      </c>
      <c r="D25" s="299"/>
    </row>
    <row r="26" spans="1:6" ht="13.2">
      <c r="A26" s="2"/>
      <c r="C26" s="100"/>
      <c r="D26" s="100"/>
    </row>
    <row r="27" spans="1:6" s="101" customFormat="1" ht="13.2">
      <c r="A27" s="2"/>
      <c r="B27" s="2"/>
      <c r="C27" s="2"/>
      <c r="D27" s="2"/>
      <c r="E27" s="3"/>
      <c r="F27" s="2"/>
    </row>
    <row r="28" spans="1:6" ht="13.2">
      <c r="A28" s="102" t="s">
        <v>244</v>
      </c>
      <c r="B28" s="103" t="s">
        <v>245</v>
      </c>
      <c r="C28" s="103"/>
      <c r="D28" s="103"/>
      <c r="E28" s="104" t="s">
        <v>246</v>
      </c>
      <c r="F28" s="101"/>
    </row>
    <row r="29" spans="1:6" ht="13.2">
      <c r="B29" s="2">
        <v>12</v>
      </c>
      <c r="C29" s="2" t="s">
        <v>247</v>
      </c>
      <c r="D29" s="2" t="s">
        <v>248</v>
      </c>
      <c r="E29" s="3" t="s">
        <v>251</v>
      </c>
    </row>
    <row r="30" spans="1:6" ht="13.2">
      <c r="B30" s="2" t="s">
        <v>791</v>
      </c>
      <c r="D30"/>
      <c r="E30" s="105"/>
    </row>
    <row r="31" spans="1:6" ht="13.2"/>
    <row r="32" spans="1:6" ht="13.2">
      <c r="A32" s="94" t="s">
        <v>249</v>
      </c>
      <c r="B32" s="95"/>
      <c r="C32" s="95"/>
      <c r="D32" s="95"/>
      <c r="E32" s="96" t="s">
        <v>246</v>
      </c>
    </row>
    <row r="33" spans="1:5" ht="13.2">
      <c r="A33" s="106"/>
      <c r="B33" s="89">
        <v>0</v>
      </c>
      <c r="C33" s="89" t="s">
        <v>15</v>
      </c>
      <c r="D33" s="89" t="s">
        <v>222</v>
      </c>
      <c r="E33" s="107"/>
    </row>
    <row r="34" spans="1:5" ht="13.2"/>
    <row r="35" spans="1:5" ht="13.2">
      <c r="A35" s="94" t="s">
        <v>250</v>
      </c>
      <c r="B35" s="108"/>
      <c r="C35" s="95"/>
      <c r="D35" s="95"/>
      <c r="E35" s="96" t="s">
        <v>233</v>
      </c>
    </row>
    <row r="36" spans="1:5" ht="13.2">
      <c r="A36" s="106"/>
      <c r="B36" s="89"/>
      <c r="C36" s="89"/>
      <c r="D36" s="89"/>
      <c r="E36" s="107"/>
    </row>
    <row r="37" spans="1:5" ht="13.2">
      <c r="A37" s="109"/>
      <c r="B37" s="43">
        <v>0</v>
      </c>
      <c r="C37" s="2" t="s">
        <v>21</v>
      </c>
      <c r="D37" s="2" t="s">
        <v>626</v>
      </c>
      <c r="E37" s="110" t="s">
        <v>251</v>
      </c>
    </row>
    <row r="38" spans="1:5" ht="13.2">
      <c r="A38" s="111"/>
      <c r="B38" s="112"/>
      <c r="C38" s="112"/>
      <c r="D38" s="112"/>
      <c r="E38" s="113"/>
    </row>
    <row r="39" spans="1:5" ht="13.2">
      <c r="A39" s="94" t="s">
        <v>797</v>
      </c>
      <c r="B39" s="114"/>
      <c r="C39" s="95"/>
      <c r="D39" s="95"/>
      <c r="E39" s="96" t="s">
        <v>246</v>
      </c>
    </row>
    <row r="40" spans="1:5" ht="13.2">
      <c r="B40" s="115"/>
      <c r="C40" s="116" t="s">
        <v>252</v>
      </c>
      <c r="E40" s="117"/>
    </row>
    <row r="41" spans="1:5" ht="13.2"/>
    <row r="42" spans="1:5" ht="13.2">
      <c r="A42" s="94" t="s">
        <v>253</v>
      </c>
      <c r="B42" s="118"/>
      <c r="C42" s="95"/>
      <c r="D42" s="95"/>
      <c r="E42" s="96" t="s">
        <v>246</v>
      </c>
    </row>
    <row r="43" spans="1:5" ht="13.2">
      <c r="A43" s="35" t="s">
        <v>254</v>
      </c>
      <c r="B43" s="119" t="s">
        <v>792</v>
      </c>
      <c r="C43" s="116" t="s">
        <v>255</v>
      </c>
      <c r="D43" s="14"/>
      <c r="E43" s="120" t="s">
        <v>251</v>
      </c>
    </row>
    <row r="44" spans="1:5" ht="13.2"/>
    <row r="45" spans="1:5" ht="13.2">
      <c r="A45" s="94" t="s">
        <v>256</v>
      </c>
      <c r="B45" s="95"/>
      <c r="C45" s="95"/>
      <c r="D45" s="95"/>
      <c r="E45" s="96" t="s">
        <v>246</v>
      </c>
    </row>
    <row r="46" spans="1:5" ht="13.2">
      <c r="A46" s="35" t="s">
        <v>254</v>
      </c>
      <c r="B46" s="119">
        <v>41753</v>
      </c>
      <c r="C46" s="81" t="s">
        <v>257</v>
      </c>
    </row>
    <row r="47" spans="1:5" ht="13.2">
      <c r="A47" s="35"/>
      <c r="B47" s="121"/>
      <c r="C47" s="81"/>
    </row>
    <row r="48" spans="1:5" ht="13.2">
      <c r="A48" s="94" t="s">
        <v>617</v>
      </c>
      <c r="B48" s="108"/>
      <c r="C48" s="95"/>
      <c r="D48" s="95"/>
      <c r="E48" s="96" t="s">
        <v>233</v>
      </c>
    </row>
    <row r="49" spans="1:9" ht="13.2">
      <c r="A49" s="122"/>
      <c r="B49" s="2">
        <v>17</v>
      </c>
      <c r="C49" s="2" t="s">
        <v>15</v>
      </c>
      <c r="D49" s="2" t="s">
        <v>618</v>
      </c>
    </row>
    <row r="50" spans="1:9" ht="13.2">
      <c r="A50" s="123"/>
      <c r="B50" s="123"/>
    </row>
    <row r="51" spans="1:9" ht="13.2">
      <c r="E51" s="110"/>
    </row>
    <row r="52" spans="1:9" ht="13.2">
      <c r="A52" s="94" t="s">
        <v>258</v>
      </c>
      <c r="B52" s="95"/>
      <c r="C52" s="95"/>
      <c r="D52" s="95"/>
      <c r="E52" s="96" t="s">
        <v>259</v>
      </c>
    </row>
    <row r="53" spans="1:9" ht="13.2">
      <c r="A53" s="124"/>
      <c r="B53" s="2">
        <v>10</v>
      </c>
      <c r="C53" s="2" t="s">
        <v>41</v>
      </c>
      <c r="D53" s="2" t="s">
        <v>260</v>
      </c>
      <c r="E53" s="120" t="s">
        <v>251</v>
      </c>
    </row>
    <row r="54" spans="1:9" ht="13.2"/>
    <row r="55" spans="1:9" ht="13.2">
      <c r="A55" s="94" t="s">
        <v>261</v>
      </c>
      <c r="B55" s="95"/>
      <c r="C55" s="95"/>
      <c r="D55" s="95"/>
      <c r="E55" s="96" t="s">
        <v>262</v>
      </c>
    </row>
    <row r="56" spans="1:9" ht="13.2">
      <c r="C56" s="116" t="s">
        <v>263</v>
      </c>
    </row>
    <row r="57" spans="1:9" ht="13.2"/>
    <row r="58" spans="1:9" ht="13.2">
      <c r="A58" s="94" t="s">
        <v>264</v>
      </c>
      <c r="B58" s="95"/>
      <c r="C58" s="95"/>
      <c r="D58" s="95"/>
      <c r="E58" s="96" t="s">
        <v>233</v>
      </c>
    </row>
    <row r="59" spans="1:9" ht="13.2">
      <c r="B59" s="43">
        <v>0</v>
      </c>
      <c r="C59" s="14" t="s">
        <v>265</v>
      </c>
      <c r="D59" s="2" t="s">
        <v>266</v>
      </c>
    </row>
    <row r="60" spans="1:9" ht="13.2">
      <c r="B60" s="2" t="s">
        <v>267</v>
      </c>
      <c r="E60" s="3" t="s">
        <v>251</v>
      </c>
    </row>
    <row r="61" spans="1:9" ht="13.2">
      <c r="A61" s="94" t="s">
        <v>268</v>
      </c>
      <c r="B61" s="95"/>
      <c r="C61" s="95"/>
      <c r="D61" s="95"/>
      <c r="E61" s="96" t="s">
        <v>269</v>
      </c>
    </row>
    <row r="62" spans="1:9" ht="13.2">
      <c r="C62" s="14" t="s">
        <v>270</v>
      </c>
      <c r="D62" s="2" t="s">
        <v>271</v>
      </c>
    </row>
    <row r="63" spans="1:9" ht="13.2"/>
    <row r="64" spans="1:9" s="127" customFormat="1" ht="13.2">
      <c r="A64" s="125" t="s">
        <v>272</v>
      </c>
      <c r="B64" s="95"/>
      <c r="C64" s="95"/>
      <c r="D64" s="95"/>
      <c r="E64" s="126"/>
      <c r="F64" s="2"/>
      <c r="I64" s="2"/>
    </row>
    <row r="65" spans="2:9" ht="13.2">
      <c r="F65" s="127"/>
      <c r="I65" s="127"/>
    </row>
    <row r="66" spans="2:9" ht="13.2">
      <c r="B66" s="2">
        <v>200</v>
      </c>
      <c r="C66" s="2" t="s">
        <v>15</v>
      </c>
      <c r="D66" s="2" t="s">
        <v>794</v>
      </c>
    </row>
    <row r="67" spans="2:9" ht="13.2">
      <c r="B67" s="2" t="s">
        <v>796</v>
      </c>
      <c r="E67" s="128" t="s">
        <v>251</v>
      </c>
    </row>
    <row r="68" spans="2:9" ht="13.2">
      <c r="B68" s="286" t="s">
        <v>795</v>
      </c>
    </row>
    <row r="69" spans="2:9" ht="13.2"/>
    <row r="70" spans="2:9" ht="13.2"/>
    <row r="71" spans="2:9" ht="13.2"/>
    <row r="72" spans="2:9" ht="13.2"/>
    <row r="73" spans="2:9" ht="13.2"/>
    <row r="74" spans="2:9" ht="13.2"/>
    <row r="75" spans="2:9" ht="13.2"/>
    <row r="76" spans="2:9" ht="13.2"/>
    <row r="77" spans="2:9" ht="13.2"/>
    <row r="78" spans="2:9" ht="13.2"/>
    <row r="79" spans="2:9" ht="13.2"/>
    <row r="80" spans="2:9" ht="13.2"/>
    <row r="81" ht="13.2"/>
  </sheetData>
  <sheetProtection selectLockedCells="1" selectUnlockedCells="1"/>
  <mergeCells count="4">
    <mergeCell ref="C22:D22"/>
    <mergeCell ref="C23:D23"/>
    <mergeCell ref="C24:D24"/>
    <mergeCell ref="C25:D25"/>
  </mergeCells>
  <hyperlinks>
    <hyperlink ref="B68" r:id="rId1"/>
  </hyperlinks>
  <pageMargins left="0.98425196850393704" right="0.19685039370078741" top="1.1811023622047245" bottom="0.59055118110236227" header="0.19685039370078741" footer="0.19685039370078741"/>
  <pageSetup paperSize="9" scale="65" firstPageNumber="0" orientation="portrait" horizontalDpi="300" verticalDpi="300" r:id="rId2"/>
  <headerFooter alignWithMargins="0">
    <oddHeader>&amp;L&amp;G&amp;C&amp;"Arial,Fett"&amp;14Evang. Gemeindejugend Memmingen
&amp;"Arial,Standard"&amp;F
&amp;"Arial,Fett"&amp;20&amp;UEinkauf &amp;A&amp;RLeitung:
Matthias Weinert
Mobil +49 176 - 68 31 64 626</oddHeader>
    <oddFooter>&amp;L&amp;6&amp;F &amp;A
&amp;D&amp;C&amp;8&amp;P von &amp;N</oddFooter>
  </headerFooter>
  <rowBreaks count="1" manualBreakCount="1">
    <brk id="68" max="16383" man="1"/>
  </rowBreaks>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0"/>
  <sheetViews>
    <sheetView view="pageBreakPreview" zoomScaleNormal="100" zoomScaleSheetLayoutView="100" workbookViewId="0">
      <selection activeCell="C15" sqref="C15"/>
    </sheetView>
  </sheetViews>
  <sheetFormatPr baseColWidth="10" defaultColWidth="10.88671875" defaultRowHeight="20.100000000000001" customHeight="1"/>
  <cols>
    <col min="1" max="1" width="10.109375" style="129" customWidth="1"/>
    <col min="2" max="2" width="10.109375" style="130" customWidth="1"/>
    <col min="3" max="3" width="98" style="129" bestFit="1" customWidth="1"/>
    <col min="4" max="6" width="6.33203125" style="2" customWidth="1"/>
    <col min="7" max="7" width="16.6640625" style="131" customWidth="1"/>
    <col min="8" max="8" width="15.88671875" style="91" customWidth="1"/>
    <col min="9" max="9" width="6.33203125" style="6" customWidth="1"/>
    <col min="10" max="10" width="10.109375" style="84" customWidth="1"/>
    <col min="11" max="11" width="57.44140625" style="84" customWidth="1"/>
    <col min="12" max="14" width="3.5546875" style="2" customWidth="1"/>
    <col min="15" max="16384" width="10.88671875" style="129"/>
  </cols>
  <sheetData>
    <row r="1" spans="1:14" ht="26.1" customHeight="1">
      <c r="A1" s="132" t="s">
        <v>273</v>
      </c>
      <c r="H1" s="87" t="s">
        <v>0</v>
      </c>
      <c r="I1" s="88" t="s">
        <v>3</v>
      </c>
      <c r="J1" s="88" t="s">
        <v>4</v>
      </c>
      <c r="K1" s="88" t="s">
        <v>5</v>
      </c>
      <c r="L1" s="88" t="s">
        <v>7</v>
      </c>
      <c r="M1" s="88" t="s">
        <v>8</v>
      </c>
      <c r="N1" s="88" t="s">
        <v>9</v>
      </c>
    </row>
    <row r="2" spans="1:14" ht="26.1" customHeight="1">
      <c r="I2" s="6">
        <v>0.8</v>
      </c>
      <c r="J2" s="84" t="s">
        <v>31</v>
      </c>
      <c r="K2" s="84" t="s">
        <v>100</v>
      </c>
      <c r="L2" s="85">
        <v>16</v>
      </c>
      <c r="M2" s="86">
        <v>7</v>
      </c>
      <c r="N2" s="86"/>
    </row>
    <row r="3" spans="1:14" ht="26.1" customHeight="1">
      <c r="A3" s="301" t="s">
        <v>274</v>
      </c>
      <c r="B3" s="302" t="s">
        <v>275</v>
      </c>
      <c r="C3" s="301" t="s">
        <v>276</v>
      </c>
      <c r="D3" s="300" t="s">
        <v>277</v>
      </c>
      <c r="E3" s="300" t="s">
        <v>278</v>
      </c>
      <c r="F3" s="300" t="s">
        <v>279</v>
      </c>
      <c r="I3" s="6">
        <v>8</v>
      </c>
      <c r="J3" s="84" t="s">
        <v>29</v>
      </c>
      <c r="K3" s="84" t="s">
        <v>280</v>
      </c>
      <c r="L3" s="85">
        <v>16</v>
      </c>
      <c r="M3" s="86">
        <v>5</v>
      </c>
      <c r="N3" s="86"/>
    </row>
    <row r="4" spans="1:14" ht="26.1" customHeight="1">
      <c r="A4" s="301"/>
      <c r="B4" s="302"/>
      <c r="C4" s="301"/>
      <c r="D4" s="300"/>
      <c r="E4" s="300"/>
      <c r="F4" s="300"/>
      <c r="I4" s="6">
        <v>7.2</v>
      </c>
      <c r="J4" s="84" t="s">
        <v>29</v>
      </c>
      <c r="K4" s="84" t="s">
        <v>99</v>
      </c>
      <c r="L4" s="85">
        <v>16</v>
      </c>
      <c r="M4" s="86">
        <v>7</v>
      </c>
      <c r="N4" s="86"/>
    </row>
    <row r="5" spans="1:14" ht="26.1" customHeight="1">
      <c r="A5" s="133">
        <f t="shared" ref="A5:A15" si="0">SUM(D5-E5)</f>
        <v>30</v>
      </c>
      <c r="B5" s="134" t="s">
        <v>281</v>
      </c>
      <c r="C5" s="135" t="s">
        <v>282</v>
      </c>
      <c r="D5" s="136">
        <v>30</v>
      </c>
      <c r="E5" s="136"/>
      <c r="F5" s="136"/>
      <c r="I5" s="6">
        <v>9</v>
      </c>
      <c r="J5" s="84" t="s">
        <v>29</v>
      </c>
      <c r="K5" s="84" t="s">
        <v>114</v>
      </c>
      <c r="L5" s="85">
        <v>16</v>
      </c>
      <c r="M5" s="86">
        <v>9</v>
      </c>
      <c r="N5" s="86"/>
    </row>
    <row r="6" spans="1:14" ht="26.1" customHeight="1">
      <c r="A6" s="133">
        <f t="shared" si="0"/>
        <v>2</v>
      </c>
      <c r="B6" s="134" t="s">
        <v>281</v>
      </c>
      <c r="C6" s="135" t="s">
        <v>145</v>
      </c>
      <c r="D6" s="136">
        <v>2</v>
      </c>
      <c r="E6" s="136"/>
      <c r="F6" s="136"/>
      <c r="G6" s="137"/>
      <c r="I6" s="6">
        <v>4</v>
      </c>
      <c r="J6" s="84" t="s">
        <v>29</v>
      </c>
      <c r="K6" s="84" t="s">
        <v>49</v>
      </c>
      <c r="L6" s="85">
        <v>16</v>
      </c>
      <c r="M6" s="86">
        <v>2</v>
      </c>
      <c r="N6" s="86"/>
    </row>
    <row r="7" spans="1:14" ht="26.1" customHeight="1">
      <c r="A7" s="133">
        <f t="shared" si="0"/>
        <v>46</v>
      </c>
      <c r="B7" s="134" t="s">
        <v>283</v>
      </c>
      <c r="C7" s="135" t="s">
        <v>284</v>
      </c>
      <c r="D7" s="136">
        <v>46</v>
      </c>
      <c r="E7" s="136"/>
      <c r="F7" s="136"/>
      <c r="G7" s="137"/>
      <c r="I7" s="6">
        <v>15</v>
      </c>
      <c r="J7" s="84" t="s">
        <v>29</v>
      </c>
      <c r="K7" s="84" t="s">
        <v>285</v>
      </c>
      <c r="L7" s="85">
        <v>16</v>
      </c>
      <c r="M7" s="86">
        <v>9</v>
      </c>
      <c r="N7" s="86"/>
    </row>
    <row r="8" spans="1:14" ht="26.1" customHeight="1">
      <c r="A8" s="133">
        <f t="shared" si="0"/>
        <v>14</v>
      </c>
      <c r="B8" s="134" t="s">
        <v>283</v>
      </c>
      <c r="C8" s="135" t="s">
        <v>114</v>
      </c>
      <c r="D8" s="136">
        <v>14</v>
      </c>
      <c r="E8" s="136"/>
      <c r="F8" s="136"/>
      <c r="G8" s="137"/>
      <c r="I8" s="6">
        <v>0.8</v>
      </c>
      <c r="J8" s="84" t="s">
        <v>29</v>
      </c>
      <c r="K8" s="84" t="s">
        <v>145</v>
      </c>
      <c r="L8" s="85">
        <v>16</v>
      </c>
      <c r="M8" s="86">
        <v>10</v>
      </c>
      <c r="N8" s="86"/>
    </row>
    <row r="9" spans="1:14" ht="26.1" customHeight="1">
      <c r="A9" s="133">
        <f t="shared" si="0"/>
        <v>17</v>
      </c>
      <c r="B9" s="134" t="s">
        <v>283</v>
      </c>
      <c r="C9" s="135" t="s">
        <v>49</v>
      </c>
      <c r="D9" s="136">
        <v>17</v>
      </c>
      <c r="E9" s="136"/>
      <c r="F9" s="136"/>
      <c r="G9" s="137"/>
      <c r="I9" s="6">
        <v>17.5</v>
      </c>
      <c r="J9" s="84" t="s">
        <v>29</v>
      </c>
      <c r="K9" s="84" t="s">
        <v>125</v>
      </c>
      <c r="L9" s="85">
        <v>16</v>
      </c>
      <c r="M9" s="86">
        <v>9</v>
      </c>
      <c r="N9" s="86"/>
    </row>
    <row r="10" spans="1:14" ht="26.1" customHeight="1">
      <c r="A10" s="133">
        <f t="shared" si="0"/>
        <v>10</v>
      </c>
      <c r="B10" s="134" t="s">
        <v>283</v>
      </c>
      <c r="C10" s="135" t="s">
        <v>99</v>
      </c>
      <c r="D10" s="136">
        <v>10</v>
      </c>
      <c r="E10" s="136"/>
      <c r="F10" s="136"/>
      <c r="G10" s="137"/>
      <c r="I10" s="6">
        <v>3</v>
      </c>
      <c r="J10" s="84" t="s">
        <v>29</v>
      </c>
      <c r="K10" s="84" t="s">
        <v>286</v>
      </c>
      <c r="L10" s="85">
        <v>16</v>
      </c>
      <c r="M10" s="86">
        <v>11</v>
      </c>
      <c r="N10" s="86"/>
    </row>
    <row r="11" spans="1:14" ht="26.1" customHeight="1">
      <c r="A11" s="133">
        <f t="shared" si="0"/>
        <v>13</v>
      </c>
      <c r="B11" s="134" t="s">
        <v>283</v>
      </c>
      <c r="C11" s="135" t="s">
        <v>280</v>
      </c>
      <c r="D11" s="136">
        <v>13</v>
      </c>
      <c r="E11" s="136"/>
      <c r="F11" s="136"/>
      <c r="G11" s="137"/>
      <c r="I11" s="6">
        <v>3</v>
      </c>
      <c r="J11" s="84" t="s">
        <v>247</v>
      </c>
      <c r="K11" s="84" t="s">
        <v>287</v>
      </c>
      <c r="L11" s="85">
        <v>16</v>
      </c>
      <c r="M11" s="86">
        <v>7</v>
      </c>
      <c r="N11" s="86"/>
    </row>
    <row r="12" spans="1:14" ht="26.1" customHeight="1">
      <c r="A12" s="133">
        <f t="shared" si="0"/>
        <v>36</v>
      </c>
      <c r="B12" s="134" t="s">
        <v>15</v>
      </c>
      <c r="C12" s="135" t="s">
        <v>719</v>
      </c>
      <c r="D12" s="136">
        <v>36</v>
      </c>
      <c r="E12" s="136"/>
      <c r="F12" s="136"/>
      <c r="G12" s="137"/>
      <c r="I12" s="6">
        <v>4</v>
      </c>
      <c r="J12" s="84" t="s">
        <v>41</v>
      </c>
      <c r="K12" s="84" t="s">
        <v>58</v>
      </c>
      <c r="L12" s="85">
        <v>16</v>
      </c>
      <c r="M12" s="86">
        <v>3</v>
      </c>
      <c r="N12" s="86"/>
    </row>
    <row r="13" spans="1:14" ht="26.1" customHeight="1">
      <c r="A13" s="133">
        <f t="shared" si="0"/>
        <v>2</v>
      </c>
      <c r="B13" s="134" t="s">
        <v>283</v>
      </c>
      <c r="C13" s="135" t="s">
        <v>288</v>
      </c>
      <c r="D13" s="136">
        <v>2</v>
      </c>
      <c r="E13" s="136"/>
      <c r="F13" s="136"/>
      <c r="G13" s="137"/>
      <c r="I13" s="6">
        <v>360</v>
      </c>
      <c r="J13" s="84" t="s">
        <v>189</v>
      </c>
      <c r="K13" s="84" t="s">
        <v>190</v>
      </c>
      <c r="L13" s="85">
        <v>16</v>
      </c>
      <c r="M13" s="86">
        <v>11</v>
      </c>
      <c r="N13" s="86"/>
    </row>
    <row r="14" spans="1:14" ht="26.1" customHeight="1">
      <c r="A14" s="133">
        <f t="shared" si="0"/>
        <v>12</v>
      </c>
      <c r="B14" s="134" t="s">
        <v>289</v>
      </c>
      <c r="C14" s="135" t="s">
        <v>30</v>
      </c>
      <c r="D14" s="136">
        <v>12</v>
      </c>
      <c r="E14" s="136"/>
      <c r="F14" s="136"/>
      <c r="G14" s="137"/>
      <c r="I14" s="6">
        <v>400</v>
      </c>
      <c r="J14" s="84" t="s">
        <v>221</v>
      </c>
      <c r="K14" s="84" t="s">
        <v>97</v>
      </c>
      <c r="L14" s="85">
        <v>16</v>
      </c>
      <c r="M14" s="86">
        <v>7</v>
      </c>
      <c r="N14" s="86"/>
    </row>
    <row r="15" spans="1:14" ht="26.1" customHeight="1">
      <c r="A15" s="133">
        <f t="shared" si="0"/>
        <v>3</v>
      </c>
      <c r="B15" s="134" t="s">
        <v>289</v>
      </c>
      <c r="C15" s="135" t="s">
        <v>286</v>
      </c>
      <c r="D15" s="136">
        <v>3</v>
      </c>
      <c r="E15" s="136"/>
      <c r="F15" s="136"/>
      <c r="G15" s="137"/>
      <c r="I15" s="6">
        <v>0</v>
      </c>
      <c r="J15" s="84" t="s">
        <v>15</v>
      </c>
      <c r="K15" s="84" t="s">
        <v>290</v>
      </c>
      <c r="L15" s="85">
        <v>16</v>
      </c>
      <c r="M15" s="86">
        <v>3</v>
      </c>
      <c r="N15" s="86"/>
    </row>
    <row r="16" spans="1:14" ht="26.1" customHeight="1">
      <c r="A16" s="133">
        <f t="shared" ref="A16:A21" si="1">SUM(D16-E16)</f>
        <v>30</v>
      </c>
      <c r="B16" s="134" t="s">
        <v>291</v>
      </c>
      <c r="C16" s="135" t="s">
        <v>292</v>
      </c>
      <c r="D16" s="136">
        <v>30</v>
      </c>
      <c r="E16" s="136"/>
      <c r="F16" s="136"/>
      <c r="G16" s="137"/>
      <c r="I16" s="6">
        <v>8</v>
      </c>
      <c r="J16" s="84" t="s">
        <v>15</v>
      </c>
      <c r="K16" s="84" t="s">
        <v>144</v>
      </c>
      <c r="L16" s="85">
        <v>16</v>
      </c>
      <c r="M16" s="86">
        <v>10</v>
      </c>
      <c r="N16" s="86"/>
    </row>
    <row r="17" spans="1:14" ht="26.1" customHeight="1">
      <c r="A17" s="133">
        <f t="shared" si="1"/>
        <v>15</v>
      </c>
      <c r="B17" s="134" t="s">
        <v>291</v>
      </c>
      <c r="C17" s="135" t="s">
        <v>293</v>
      </c>
      <c r="D17" s="136">
        <v>15</v>
      </c>
      <c r="E17" s="136"/>
      <c r="F17" s="136"/>
      <c r="G17" s="137"/>
      <c r="I17" s="6">
        <v>6</v>
      </c>
      <c r="J17" s="84" t="s">
        <v>15</v>
      </c>
      <c r="K17" s="84" t="s">
        <v>179</v>
      </c>
      <c r="L17" s="85">
        <v>16</v>
      </c>
      <c r="M17" s="86">
        <v>1</v>
      </c>
      <c r="N17" s="86"/>
    </row>
    <row r="18" spans="1:14" ht="26.1" customHeight="1">
      <c r="A18" s="133">
        <f t="shared" si="1"/>
        <v>15</v>
      </c>
      <c r="B18" s="134" t="s">
        <v>15</v>
      </c>
      <c r="C18" s="135" t="s">
        <v>294</v>
      </c>
      <c r="D18" s="136">
        <v>15</v>
      </c>
      <c r="E18" s="136"/>
      <c r="F18" s="136"/>
      <c r="G18" s="137"/>
      <c r="L18" s="85"/>
      <c r="M18" s="86"/>
      <c r="N18" s="86"/>
    </row>
    <row r="19" spans="1:14" ht="26.1" customHeight="1">
      <c r="A19" s="133">
        <f t="shared" si="1"/>
        <v>22</v>
      </c>
      <c r="B19" s="134" t="s">
        <v>295</v>
      </c>
      <c r="C19" s="135" t="s">
        <v>296</v>
      </c>
      <c r="D19" s="136">
        <v>22</v>
      </c>
      <c r="E19" s="136"/>
      <c r="F19" s="136"/>
      <c r="G19" s="137"/>
      <c r="L19" s="85"/>
      <c r="M19" s="86"/>
      <c r="N19" s="86"/>
    </row>
    <row r="20" spans="1:14" ht="26.1" customHeight="1">
      <c r="A20" s="133">
        <f t="shared" si="1"/>
        <v>2</v>
      </c>
      <c r="B20" s="134" t="s">
        <v>295</v>
      </c>
      <c r="C20" s="135" t="s">
        <v>297</v>
      </c>
      <c r="D20" s="136">
        <v>2</v>
      </c>
      <c r="E20" s="136"/>
      <c r="F20" s="136"/>
      <c r="G20" s="137"/>
      <c r="I20" s="6">
        <v>2</v>
      </c>
      <c r="J20" s="84" t="s">
        <v>15</v>
      </c>
      <c r="K20" s="84" t="s">
        <v>46</v>
      </c>
      <c r="L20" s="85">
        <v>16</v>
      </c>
      <c r="M20" s="86">
        <v>2</v>
      </c>
      <c r="N20" s="86"/>
    </row>
    <row r="21" spans="1:14" ht="26.1" customHeight="1">
      <c r="A21" s="133">
        <f t="shared" si="1"/>
        <v>250</v>
      </c>
      <c r="B21" s="134" t="s">
        <v>29</v>
      </c>
      <c r="C21" s="135" t="s">
        <v>298</v>
      </c>
      <c r="D21" s="136">
        <v>250</v>
      </c>
      <c r="E21" s="136"/>
      <c r="F21" s="136"/>
      <c r="G21" s="137"/>
      <c r="I21" s="6">
        <v>4</v>
      </c>
      <c r="J21" s="84" t="s">
        <v>15</v>
      </c>
      <c r="K21" s="84" t="s">
        <v>46</v>
      </c>
      <c r="L21" s="85">
        <v>16</v>
      </c>
      <c r="M21" s="86">
        <v>11</v>
      </c>
      <c r="N21" s="86"/>
    </row>
    <row r="22" spans="1:14" ht="26.1" customHeight="1">
      <c r="A22" s="138"/>
      <c r="B22" s="139"/>
      <c r="G22" s="137"/>
      <c r="I22" s="6">
        <v>4</v>
      </c>
      <c r="J22" s="84" t="s">
        <v>15</v>
      </c>
      <c r="K22" s="84" t="s">
        <v>46</v>
      </c>
      <c r="L22" s="85">
        <v>16</v>
      </c>
      <c r="M22" s="86">
        <v>4</v>
      </c>
      <c r="N22" s="86"/>
    </row>
    <row r="23" spans="1:14" ht="26.1" customHeight="1">
      <c r="A23" s="132" t="s">
        <v>299</v>
      </c>
      <c r="B23" s="139"/>
      <c r="G23" s="137"/>
      <c r="I23" s="6">
        <v>4</v>
      </c>
      <c r="J23" s="84" t="s">
        <v>15</v>
      </c>
      <c r="K23" s="84" t="s">
        <v>46</v>
      </c>
      <c r="L23" s="85">
        <v>16</v>
      </c>
      <c r="M23" s="86">
        <v>7</v>
      </c>
      <c r="N23" s="86"/>
    </row>
    <row r="24" spans="1:14" ht="26.1" customHeight="1">
      <c r="A24" s="138"/>
      <c r="B24" s="139"/>
      <c r="G24" s="137"/>
      <c r="I24" s="6">
        <v>4</v>
      </c>
      <c r="J24" s="84" t="s">
        <v>15</v>
      </c>
      <c r="K24" s="84" t="s">
        <v>46</v>
      </c>
      <c r="L24" s="85">
        <v>16</v>
      </c>
      <c r="M24" s="86">
        <v>6</v>
      </c>
      <c r="N24" s="86"/>
    </row>
    <row r="25" spans="1:14" ht="26.1" customHeight="1">
      <c r="A25" s="301" t="s">
        <v>300</v>
      </c>
      <c r="B25" s="302" t="s">
        <v>275</v>
      </c>
      <c r="C25" s="301" t="s">
        <v>276</v>
      </c>
      <c r="D25" s="300" t="s">
        <v>277</v>
      </c>
      <c r="E25" s="300" t="s">
        <v>278</v>
      </c>
      <c r="F25" s="300" t="s">
        <v>279</v>
      </c>
      <c r="G25" s="137"/>
      <c r="I25" s="6">
        <v>4</v>
      </c>
      <c r="J25" s="84" t="s">
        <v>15</v>
      </c>
      <c r="K25" s="84" t="s">
        <v>46</v>
      </c>
      <c r="L25" s="85">
        <v>16</v>
      </c>
      <c r="M25" s="86">
        <v>12</v>
      </c>
      <c r="N25" s="86"/>
    </row>
    <row r="26" spans="1:14" ht="26.1" customHeight="1">
      <c r="A26" s="301"/>
      <c r="B26" s="302"/>
      <c r="C26" s="301"/>
      <c r="D26" s="300"/>
      <c r="E26" s="300"/>
      <c r="F26" s="300"/>
      <c r="G26" s="137"/>
      <c r="I26" s="6">
        <v>4</v>
      </c>
      <c r="J26" s="84" t="s">
        <v>15</v>
      </c>
      <c r="K26" s="84" t="s">
        <v>46</v>
      </c>
      <c r="L26" s="85">
        <v>16</v>
      </c>
      <c r="M26" s="86">
        <v>5</v>
      </c>
      <c r="N26" s="86"/>
    </row>
    <row r="27" spans="1:14" ht="26.1" customHeight="1">
      <c r="A27" s="140">
        <f t="shared" ref="A27:A62" si="2">IF(SUM(D27-E27)&lt;0,0,SUM(D27-E27))</f>
        <v>30</v>
      </c>
      <c r="B27" s="134" t="s">
        <v>15</v>
      </c>
      <c r="C27" s="135" t="s">
        <v>301</v>
      </c>
      <c r="D27" s="141">
        <v>30</v>
      </c>
      <c r="E27" s="141"/>
      <c r="F27" s="141"/>
      <c r="G27" s="137"/>
      <c r="I27" s="6">
        <v>4</v>
      </c>
      <c r="J27" s="84" t="s">
        <v>15</v>
      </c>
      <c r="K27" s="84" t="s">
        <v>46</v>
      </c>
      <c r="L27" s="85">
        <v>16</v>
      </c>
      <c r="M27" s="86">
        <v>3</v>
      </c>
      <c r="N27" s="86"/>
    </row>
    <row r="28" spans="1:14" ht="26.1" customHeight="1">
      <c r="A28" s="140">
        <f t="shared" si="2"/>
        <v>4</v>
      </c>
      <c r="B28" s="134" t="s">
        <v>15</v>
      </c>
      <c r="C28" s="135" t="s">
        <v>302</v>
      </c>
      <c r="D28" s="141">
        <v>4</v>
      </c>
      <c r="E28" s="141"/>
      <c r="F28" s="141"/>
      <c r="G28" s="137"/>
      <c r="I28" s="6">
        <v>5</v>
      </c>
      <c r="J28" s="84" t="s">
        <v>15</v>
      </c>
      <c r="K28" s="84" t="s">
        <v>165</v>
      </c>
      <c r="L28" s="85">
        <v>16</v>
      </c>
      <c r="M28" s="86">
        <v>12</v>
      </c>
      <c r="N28" s="86"/>
    </row>
    <row r="29" spans="1:14" ht="26.1" customHeight="1">
      <c r="A29" s="140">
        <f t="shared" si="2"/>
        <v>5</v>
      </c>
      <c r="B29" s="134" t="s">
        <v>15</v>
      </c>
      <c r="C29" s="135" t="s">
        <v>303</v>
      </c>
      <c r="D29" s="141">
        <v>5</v>
      </c>
      <c r="E29" s="141"/>
      <c r="F29" s="141"/>
      <c r="G29" s="137"/>
      <c r="I29" s="6">
        <v>15</v>
      </c>
      <c r="J29" s="84" t="s">
        <v>15</v>
      </c>
      <c r="K29" s="84" t="s">
        <v>304</v>
      </c>
      <c r="L29" s="85">
        <v>16</v>
      </c>
      <c r="M29" s="86">
        <v>3</v>
      </c>
      <c r="N29" s="86"/>
    </row>
    <row r="30" spans="1:14" ht="26.1" customHeight="1">
      <c r="A30" s="140">
        <f t="shared" si="2"/>
        <v>4.5</v>
      </c>
      <c r="B30" s="134" t="s">
        <v>15</v>
      </c>
      <c r="C30" s="135" t="s">
        <v>305</v>
      </c>
      <c r="D30" s="141">
        <v>4.5</v>
      </c>
      <c r="E30" s="141"/>
      <c r="F30" s="141"/>
      <c r="G30" s="137"/>
      <c r="I30" s="6">
        <v>2.4</v>
      </c>
      <c r="J30" s="84" t="s">
        <v>15</v>
      </c>
      <c r="K30" s="84" t="s">
        <v>102</v>
      </c>
      <c r="L30" s="85">
        <v>16</v>
      </c>
      <c r="M30" s="86">
        <v>7</v>
      </c>
      <c r="N30" s="86"/>
    </row>
    <row r="31" spans="1:14" ht="26.1" customHeight="1">
      <c r="A31" s="140">
        <f t="shared" si="2"/>
        <v>30</v>
      </c>
      <c r="B31" s="134" t="s">
        <v>306</v>
      </c>
      <c r="C31" s="135" t="s">
        <v>307</v>
      </c>
      <c r="D31" s="141">
        <v>30</v>
      </c>
      <c r="E31" s="141"/>
      <c r="F31" s="141"/>
      <c r="G31" s="137"/>
      <c r="I31" s="6">
        <v>20</v>
      </c>
      <c r="J31" s="84" t="s">
        <v>15</v>
      </c>
      <c r="K31" s="84" t="s">
        <v>79</v>
      </c>
      <c r="L31" s="85">
        <v>16</v>
      </c>
      <c r="M31" s="86">
        <v>4</v>
      </c>
      <c r="N31" s="86"/>
    </row>
    <row r="32" spans="1:14" ht="26.1" customHeight="1">
      <c r="A32" s="140">
        <f t="shared" si="2"/>
        <v>9</v>
      </c>
      <c r="B32" s="134" t="s">
        <v>15</v>
      </c>
      <c r="C32" s="135" t="s">
        <v>308</v>
      </c>
      <c r="D32" s="141">
        <v>9</v>
      </c>
      <c r="E32" s="141"/>
      <c r="F32" s="141"/>
      <c r="G32" s="137"/>
      <c r="I32" s="6">
        <v>30</v>
      </c>
      <c r="J32" s="84" t="s">
        <v>15</v>
      </c>
      <c r="K32" s="84" t="s">
        <v>158</v>
      </c>
      <c r="L32" s="85">
        <v>16</v>
      </c>
      <c r="M32" s="86">
        <v>12</v>
      </c>
      <c r="N32" s="86"/>
    </row>
    <row r="33" spans="1:14" ht="26.1" customHeight="1">
      <c r="A33" s="140">
        <f t="shared" si="2"/>
        <v>8</v>
      </c>
      <c r="B33" s="134" t="s">
        <v>15</v>
      </c>
      <c r="C33" s="135" t="s">
        <v>165</v>
      </c>
      <c r="D33" s="141">
        <v>8</v>
      </c>
      <c r="E33" s="141"/>
      <c r="F33" s="141"/>
      <c r="G33" s="137"/>
      <c r="I33" s="6">
        <v>2.4</v>
      </c>
      <c r="J33" s="84" t="s">
        <v>15</v>
      </c>
      <c r="K33" s="84" t="s">
        <v>56</v>
      </c>
      <c r="L33" s="85">
        <v>16</v>
      </c>
      <c r="M33" s="86">
        <v>3</v>
      </c>
      <c r="N33" s="86"/>
    </row>
    <row r="34" spans="1:14" ht="26.1" customHeight="1">
      <c r="A34" s="140">
        <f t="shared" si="2"/>
        <v>24</v>
      </c>
      <c r="B34" s="134" t="s">
        <v>15</v>
      </c>
      <c r="C34" s="135" t="s">
        <v>309</v>
      </c>
      <c r="D34" s="142">
        <v>24</v>
      </c>
      <c r="E34" s="141"/>
      <c r="F34" s="141"/>
      <c r="G34" s="137"/>
      <c r="L34" s="85"/>
      <c r="M34" s="86"/>
      <c r="N34" s="86"/>
    </row>
    <row r="35" spans="1:14" ht="26.1" customHeight="1">
      <c r="A35" s="140">
        <f t="shared" si="2"/>
        <v>180</v>
      </c>
      <c r="B35" s="134" t="s">
        <v>189</v>
      </c>
      <c r="C35" s="135" t="s">
        <v>586</v>
      </c>
      <c r="D35" s="141">
        <v>180</v>
      </c>
      <c r="E35" s="141"/>
      <c r="F35" s="141"/>
      <c r="G35" s="137"/>
      <c r="L35" s="85"/>
      <c r="M35" s="86"/>
      <c r="N35" s="86"/>
    </row>
    <row r="36" spans="1:14" ht="26.1" customHeight="1">
      <c r="A36" s="140">
        <f t="shared" si="2"/>
        <v>4.5</v>
      </c>
      <c r="B36" s="134" t="s">
        <v>265</v>
      </c>
      <c r="C36" s="135" t="s">
        <v>310</v>
      </c>
      <c r="D36" s="141">
        <v>4.5</v>
      </c>
      <c r="E36" s="141"/>
      <c r="F36" s="141"/>
      <c r="G36" s="137"/>
      <c r="L36" s="85"/>
      <c r="M36" s="86"/>
      <c r="N36" s="86"/>
    </row>
    <row r="37" spans="1:14" ht="26.1" customHeight="1">
      <c r="A37" s="140">
        <f t="shared" si="2"/>
        <v>2.5</v>
      </c>
      <c r="B37" s="134" t="s">
        <v>15</v>
      </c>
      <c r="C37" s="135" t="s">
        <v>67</v>
      </c>
      <c r="D37" s="141">
        <v>2.5</v>
      </c>
      <c r="E37" s="141"/>
      <c r="F37" s="141"/>
      <c r="G37" s="137"/>
      <c r="L37" s="85"/>
      <c r="M37" s="86"/>
      <c r="N37" s="86"/>
    </row>
    <row r="38" spans="1:14" ht="26.1" customHeight="1">
      <c r="A38" s="140">
        <f t="shared" si="2"/>
        <v>2</v>
      </c>
      <c r="B38" s="134" t="s">
        <v>265</v>
      </c>
      <c r="C38" s="135" t="s">
        <v>311</v>
      </c>
      <c r="D38" s="141">
        <v>2</v>
      </c>
      <c r="E38" s="141"/>
      <c r="F38" s="141"/>
      <c r="G38" s="137"/>
      <c r="L38" s="85"/>
      <c r="M38" s="86"/>
      <c r="N38" s="86"/>
    </row>
    <row r="39" spans="1:14" ht="26.1" customHeight="1">
      <c r="A39" s="140">
        <f t="shared" si="2"/>
        <v>1</v>
      </c>
      <c r="B39" s="134" t="s">
        <v>265</v>
      </c>
      <c r="C39" s="135" t="s">
        <v>312</v>
      </c>
      <c r="D39" s="141">
        <v>1</v>
      </c>
      <c r="E39" s="141"/>
      <c r="F39" s="141"/>
      <c r="G39" s="137"/>
      <c r="L39" s="85"/>
      <c r="M39" s="86"/>
      <c r="N39" s="86"/>
    </row>
    <row r="40" spans="1:14" ht="26.1" customHeight="1">
      <c r="A40" s="140">
        <f t="shared" si="2"/>
        <v>1</v>
      </c>
      <c r="B40" s="134" t="s">
        <v>265</v>
      </c>
      <c r="C40" s="135" t="s">
        <v>313</v>
      </c>
      <c r="D40" s="141">
        <v>1</v>
      </c>
      <c r="E40" s="141"/>
      <c r="F40" s="141"/>
      <c r="G40" s="137"/>
      <c r="L40" s="85"/>
      <c r="M40" s="86"/>
      <c r="N40" s="86"/>
    </row>
    <row r="41" spans="1:14" ht="26.1" customHeight="1">
      <c r="A41" s="140">
        <f t="shared" si="2"/>
        <v>3</v>
      </c>
      <c r="B41" s="134" t="s">
        <v>265</v>
      </c>
      <c r="C41" s="135" t="s">
        <v>314</v>
      </c>
      <c r="D41" s="141">
        <v>3</v>
      </c>
      <c r="E41" s="141"/>
      <c r="F41" s="141"/>
      <c r="G41" s="137"/>
      <c r="L41" s="85"/>
      <c r="M41" s="86"/>
      <c r="N41" s="86"/>
    </row>
    <row r="42" spans="1:14" ht="26.1" customHeight="1">
      <c r="A42" s="140">
        <f t="shared" si="2"/>
        <v>2</v>
      </c>
      <c r="B42" s="134" t="s">
        <v>265</v>
      </c>
      <c r="C42" s="135" t="s">
        <v>625</v>
      </c>
      <c r="D42" s="141">
        <v>2</v>
      </c>
      <c r="E42" s="141"/>
      <c r="F42" s="141"/>
      <c r="G42" s="137"/>
      <c r="L42" s="85"/>
      <c r="M42" s="86"/>
      <c r="N42" s="86"/>
    </row>
    <row r="43" spans="1:14" ht="26.1" customHeight="1">
      <c r="A43" s="140">
        <f t="shared" si="2"/>
        <v>20</v>
      </c>
      <c r="B43" s="134" t="s">
        <v>265</v>
      </c>
      <c r="C43" s="135" t="s">
        <v>315</v>
      </c>
      <c r="D43" s="141">
        <v>20</v>
      </c>
      <c r="E43" s="141"/>
      <c r="F43" s="141"/>
      <c r="G43" s="137"/>
      <c r="L43" s="85"/>
      <c r="M43" s="86"/>
      <c r="N43" s="86"/>
    </row>
    <row r="44" spans="1:14" ht="26.1" customHeight="1">
      <c r="A44" s="140">
        <f t="shared" si="2"/>
        <v>7</v>
      </c>
      <c r="B44" s="134" t="s">
        <v>15</v>
      </c>
      <c r="C44" s="135" t="s">
        <v>499</v>
      </c>
      <c r="D44" s="141">
        <v>7</v>
      </c>
      <c r="E44" s="141"/>
      <c r="F44" s="141"/>
      <c r="G44" s="137"/>
      <c r="L44" s="85"/>
      <c r="M44" s="86"/>
      <c r="N44" s="86"/>
    </row>
    <row r="45" spans="1:14" ht="26.1" customHeight="1">
      <c r="A45" s="140">
        <f t="shared" si="2"/>
        <v>24</v>
      </c>
      <c r="B45" s="134" t="s">
        <v>15</v>
      </c>
      <c r="C45" s="135" t="s">
        <v>624</v>
      </c>
      <c r="D45" s="141">
        <v>24</v>
      </c>
      <c r="E45" s="141"/>
      <c r="F45" s="141"/>
      <c r="G45" s="137"/>
      <c r="L45" s="85"/>
      <c r="M45" s="86"/>
      <c r="N45" s="86"/>
    </row>
    <row r="46" spans="1:14" ht="26.1" customHeight="1">
      <c r="A46" s="140">
        <f t="shared" si="2"/>
        <v>5</v>
      </c>
      <c r="B46" s="134" t="s">
        <v>316</v>
      </c>
      <c r="C46" s="135" t="s">
        <v>317</v>
      </c>
      <c r="D46" s="141">
        <v>5</v>
      </c>
      <c r="E46" s="141"/>
      <c r="F46" s="141"/>
      <c r="G46" s="137"/>
      <c r="L46" s="85"/>
      <c r="M46" s="86"/>
      <c r="N46" s="86"/>
    </row>
    <row r="47" spans="1:14" ht="26.1" customHeight="1">
      <c r="A47" s="140">
        <f t="shared" si="2"/>
        <v>15</v>
      </c>
      <c r="B47" s="134" t="s">
        <v>15</v>
      </c>
      <c r="C47" s="135" t="s">
        <v>187</v>
      </c>
      <c r="D47" s="141">
        <v>15</v>
      </c>
      <c r="E47" s="141"/>
      <c r="F47" s="141"/>
      <c r="G47" s="137"/>
      <c r="L47" s="85"/>
      <c r="M47" s="86"/>
      <c r="N47" s="86"/>
    </row>
    <row r="48" spans="1:14" ht="26.1" customHeight="1">
      <c r="A48" s="140">
        <f t="shared" si="2"/>
        <v>12</v>
      </c>
      <c r="B48" s="134" t="s">
        <v>15</v>
      </c>
      <c r="C48" s="135" t="s">
        <v>51</v>
      </c>
      <c r="D48" s="141">
        <v>12</v>
      </c>
      <c r="E48" s="141"/>
      <c r="F48" s="141"/>
      <c r="G48" s="137"/>
      <c r="L48" s="92"/>
      <c r="M48" s="92"/>
      <c r="N48" s="92"/>
    </row>
    <row r="49" spans="1:14" ht="26.1" customHeight="1">
      <c r="A49" s="140">
        <f t="shared" si="2"/>
        <v>2</v>
      </c>
      <c r="B49" s="134" t="s">
        <v>15</v>
      </c>
      <c r="C49" s="135" t="s">
        <v>318</v>
      </c>
      <c r="D49" s="141">
        <v>2</v>
      </c>
      <c r="E49" s="141"/>
      <c r="F49" s="141"/>
      <c r="G49" s="137"/>
      <c r="L49" s="92"/>
      <c r="M49" s="92"/>
      <c r="N49" s="92"/>
    </row>
    <row r="50" spans="1:14" ht="26.1" customHeight="1">
      <c r="A50" s="140">
        <f t="shared" si="2"/>
        <v>10</v>
      </c>
      <c r="B50" s="134" t="s">
        <v>15</v>
      </c>
      <c r="C50" s="135" t="s">
        <v>319</v>
      </c>
      <c r="D50" s="141">
        <v>10</v>
      </c>
      <c r="E50" s="141"/>
      <c r="F50" s="141"/>
      <c r="G50" s="137"/>
      <c r="L50" s="92"/>
      <c r="M50" s="92"/>
      <c r="N50" s="92"/>
    </row>
    <row r="51" spans="1:14" ht="26.1" customHeight="1">
      <c r="A51" s="140">
        <f t="shared" si="2"/>
        <v>10</v>
      </c>
      <c r="B51" s="134" t="s">
        <v>15</v>
      </c>
      <c r="C51" s="135" t="s">
        <v>320</v>
      </c>
      <c r="D51" s="141">
        <v>10</v>
      </c>
      <c r="E51" s="141"/>
      <c r="F51" s="141"/>
      <c r="G51" s="137"/>
      <c r="L51" s="92"/>
      <c r="M51" s="92"/>
      <c r="N51" s="92"/>
    </row>
    <row r="52" spans="1:14" ht="26.1" customHeight="1">
      <c r="A52" s="140">
        <f t="shared" si="2"/>
        <v>10</v>
      </c>
      <c r="B52" s="134" t="s">
        <v>15</v>
      </c>
      <c r="C52" s="135" t="s">
        <v>321</v>
      </c>
      <c r="D52" s="141">
        <v>10</v>
      </c>
      <c r="E52" s="141"/>
      <c r="F52" s="141"/>
      <c r="G52" s="137"/>
      <c r="L52" s="92"/>
      <c r="M52" s="92"/>
      <c r="N52" s="92"/>
    </row>
    <row r="53" spans="1:14" ht="26.1" customHeight="1">
      <c r="A53" s="140">
        <f t="shared" si="2"/>
        <v>55</v>
      </c>
      <c r="B53" s="134" t="s">
        <v>15</v>
      </c>
      <c r="C53" s="135" t="s">
        <v>322</v>
      </c>
      <c r="D53" s="141">
        <v>55</v>
      </c>
      <c r="E53" s="141"/>
      <c r="F53" s="141"/>
      <c r="G53" s="137"/>
      <c r="L53" s="92"/>
      <c r="M53" s="92"/>
      <c r="N53" s="92"/>
    </row>
    <row r="54" spans="1:14" ht="26.1" customHeight="1">
      <c r="A54" s="140">
        <f t="shared" si="2"/>
        <v>35</v>
      </c>
      <c r="B54" s="134" t="s">
        <v>15</v>
      </c>
      <c r="C54" s="135" t="s">
        <v>585</v>
      </c>
      <c r="D54" s="141">
        <v>35</v>
      </c>
      <c r="E54" s="141"/>
      <c r="F54" s="141"/>
      <c r="G54" s="137"/>
      <c r="L54" s="92"/>
      <c r="M54" s="92"/>
      <c r="N54" s="92"/>
    </row>
    <row r="55" spans="1:14" ht="26.1" customHeight="1">
      <c r="A55" s="140">
        <f t="shared" si="2"/>
        <v>12</v>
      </c>
      <c r="B55" s="134" t="s">
        <v>15</v>
      </c>
      <c r="C55" s="135" t="s">
        <v>323</v>
      </c>
      <c r="D55" s="141">
        <v>12</v>
      </c>
      <c r="E55" s="141"/>
      <c r="F55" s="141"/>
      <c r="G55" s="137"/>
      <c r="L55" s="92"/>
      <c r="M55" s="92"/>
      <c r="N55" s="92"/>
    </row>
    <row r="56" spans="1:14" ht="26.1" customHeight="1">
      <c r="A56" s="140">
        <f t="shared" si="2"/>
        <v>35</v>
      </c>
      <c r="B56" s="134" t="s">
        <v>15</v>
      </c>
      <c r="C56" s="135" t="s">
        <v>590</v>
      </c>
      <c r="D56" s="141">
        <v>35</v>
      </c>
      <c r="E56" s="141"/>
      <c r="F56" s="141"/>
      <c r="G56" s="137"/>
      <c r="L56" s="92"/>
      <c r="M56" s="92"/>
      <c r="N56" s="92"/>
    </row>
    <row r="57" spans="1:14" ht="26.1" customHeight="1">
      <c r="A57" s="140">
        <f t="shared" si="2"/>
        <v>15</v>
      </c>
      <c r="B57" s="134" t="s">
        <v>15</v>
      </c>
      <c r="C57" s="135" t="s">
        <v>324</v>
      </c>
      <c r="D57" s="141">
        <v>15</v>
      </c>
      <c r="E57" s="141"/>
      <c r="F57" s="141"/>
      <c r="G57" s="137"/>
      <c r="L57" s="92"/>
      <c r="M57" s="92"/>
      <c r="N57" s="92"/>
    </row>
    <row r="58" spans="1:14" ht="26.1" customHeight="1">
      <c r="A58" s="140">
        <f t="shared" si="2"/>
        <v>100</v>
      </c>
      <c r="B58" s="134" t="s">
        <v>15</v>
      </c>
      <c r="C58" s="135" t="s">
        <v>325</v>
      </c>
      <c r="D58" s="141">
        <v>100</v>
      </c>
      <c r="E58" s="141"/>
      <c r="F58" s="141"/>
      <c r="G58" s="137"/>
      <c r="L58" s="92"/>
      <c r="M58" s="92"/>
      <c r="N58" s="92"/>
    </row>
    <row r="59" spans="1:14" ht="26.1" customHeight="1">
      <c r="A59" s="140">
        <f t="shared" si="2"/>
        <v>30</v>
      </c>
      <c r="B59" s="134" t="s">
        <v>41</v>
      </c>
      <c r="C59" s="135" t="s">
        <v>326</v>
      </c>
      <c r="D59" s="141">
        <v>30</v>
      </c>
      <c r="E59" s="141"/>
      <c r="F59" s="141"/>
      <c r="G59" s="137"/>
      <c r="L59" s="92"/>
      <c r="M59" s="92"/>
      <c r="N59" s="92"/>
    </row>
    <row r="60" spans="1:14" ht="26.1" customHeight="1">
      <c r="A60" s="140">
        <f t="shared" si="2"/>
        <v>20</v>
      </c>
      <c r="B60" s="134" t="s">
        <v>41</v>
      </c>
      <c r="C60" s="135" t="s">
        <v>574</v>
      </c>
      <c r="D60" s="141">
        <v>20</v>
      </c>
      <c r="E60" s="141"/>
      <c r="F60" s="141"/>
      <c r="G60" s="137"/>
      <c r="L60" s="92"/>
      <c r="M60" s="92"/>
      <c r="N60" s="92"/>
    </row>
    <row r="61" spans="1:14" ht="26.1" customHeight="1">
      <c r="A61" s="140">
        <f t="shared" si="2"/>
        <v>10</v>
      </c>
      <c r="B61" s="134" t="s">
        <v>41</v>
      </c>
      <c r="C61" s="135" t="s">
        <v>327</v>
      </c>
      <c r="D61" s="141">
        <v>10</v>
      </c>
      <c r="E61" s="141"/>
      <c r="F61" s="141"/>
      <c r="G61" s="137"/>
      <c r="L61" s="92"/>
      <c r="M61" s="92"/>
      <c r="N61" s="92"/>
    </row>
    <row r="62" spans="1:14" ht="26.1" customHeight="1">
      <c r="A62" s="140">
        <f t="shared" si="2"/>
        <v>20</v>
      </c>
      <c r="B62" s="134" t="s">
        <v>41</v>
      </c>
      <c r="C62" s="135" t="s">
        <v>328</v>
      </c>
      <c r="D62" s="141">
        <v>20</v>
      </c>
      <c r="E62" s="141"/>
      <c r="F62" s="141"/>
      <c r="G62" s="137"/>
      <c r="L62" s="92"/>
      <c r="M62" s="92"/>
      <c r="N62" s="92"/>
    </row>
    <row r="63" spans="1:14" ht="26.1" customHeight="1">
      <c r="A63" s="140">
        <f>IF(SUM(D63-E63)&lt;0,0,SUM(D63-E63))</f>
        <v>2</v>
      </c>
      <c r="B63" s="143" t="s">
        <v>15</v>
      </c>
      <c r="C63" s="135" t="s">
        <v>35</v>
      </c>
      <c r="D63" s="144">
        <v>2</v>
      </c>
      <c r="E63" s="144"/>
      <c r="F63" s="145"/>
      <c r="G63" s="2"/>
      <c r="H63" s="2"/>
      <c r="I63" s="129"/>
      <c r="J63" s="129"/>
      <c r="K63" s="129"/>
      <c r="L63" s="129"/>
      <c r="M63" s="129"/>
      <c r="N63" s="129"/>
    </row>
    <row r="64" spans="1:14" ht="26.1" customHeight="1">
      <c r="A64" s="140">
        <f>IF(SUM(D64-E64)&lt;0,0,SUM(D64-E64))</f>
        <v>10</v>
      </c>
      <c r="B64" s="143" t="s">
        <v>15</v>
      </c>
      <c r="C64" s="135" t="s">
        <v>576</v>
      </c>
      <c r="D64" s="144">
        <v>10</v>
      </c>
      <c r="E64" s="144"/>
      <c r="F64" s="145"/>
      <c r="G64" s="2"/>
      <c r="H64" s="2"/>
      <c r="I64" s="129"/>
      <c r="J64" s="129"/>
      <c r="K64" s="129"/>
      <c r="L64" s="129"/>
      <c r="M64" s="129"/>
      <c r="N64" s="129"/>
    </row>
    <row r="65" spans="1:14" ht="26.1" customHeight="1">
      <c r="A65" s="138"/>
      <c r="G65" s="137"/>
      <c r="L65" s="92"/>
      <c r="M65" s="92"/>
      <c r="N65" s="92"/>
    </row>
    <row r="66" spans="1:14" ht="26.1" customHeight="1">
      <c r="A66" s="132" t="s">
        <v>329</v>
      </c>
      <c r="G66" s="137"/>
      <c r="L66" s="92"/>
      <c r="M66" s="92"/>
      <c r="N66" s="92"/>
    </row>
    <row r="67" spans="1:14" ht="26.1" customHeight="1">
      <c r="A67" s="138"/>
      <c r="G67" s="137"/>
      <c r="L67" s="92"/>
      <c r="M67" s="92"/>
      <c r="N67" s="92"/>
    </row>
    <row r="68" spans="1:14" ht="26.1" customHeight="1">
      <c r="A68" s="301" t="s">
        <v>300</v>
      </c>
      <c r="B68" s="302" t="s">
        <v>275</v>
      </c>
      <c r="C68" s="301" t="s">
        <v>276</v>
      </c>
      <c r="D68" s="300" t="s">
        <v>277</v>
      </c>
      <c r="E68" s="300" t="s">
        <v>278</v>
      </c>
      <c r="F68" s="300" t="s">
        <v>279</v>
      </c>
      <c r="G68" s="137"/>
      <c r="L68" s="92"/>
      <c r="M68" s="92"/>
      <c r="N68" s="92"/>
    </row>
    <row r="69" spans="1:14" ht="26.1" customHeight="1">
      <c r="A69" s="301"/>
      <c r="B69" s="302"/>
      <c r="C69" s="301"/>
      <c r="D69" s="300"/>
      <c r="E69" s="300"/>
      <c r="F69" s="300"/>
      <c r="G69" s="137"/>
      <c r="L69" s="92"/>
      <c r="M69" s="92"/>
      <c r="N69" s="92"/>
    </row>
    <row r="70" spans="1:14" ht="26.1" customHeight="1">
      <c r="A70" s="140">
        <f t="shared" ref="A70:A76" si="3">IF(SUM(D70-E70)&lt;0,0,SUM(D70-E70))</f>
        <v>20</v>
      </c>
      <c r="B70" s="134" t="s">
        <v>330</v>
      </c>
      <c r="C70" s="135" t="s">
        <v>331</v>
      </c>
      <c r="D70" s="141">
        <v>20</v>
      </c>
      <c r="E70" s="141"/>
      <c r="F70" s="141"/>
      <c r="G70" s="137"/>
      <c r="L70" s="92"/>
      <c r="M70" s="92"/>
      <c r="N70" s="92"/>
    </row>
    <row r="71" spans="1:14" ht="26.1" customHeight="1">
      <c r="A71" s="140">
        <f t="shared" si="3"/>
        <v>3</v>
      </c>
      <c r="B71" s="134" t="s">
        <v>29</v>
      </c>
      <c r="C71" s="135" t="s">
        <v>332</v>
      </c>
      <c r="D71" s="141">
        <v>3</v>
      </c>
      <c r="E71" s="141"/>
      <c r="F71" s="141"/>
      <c r="G71" s="137"/>
      <c r="L71" s="92"/>
      <c r="M71" s="92"/>
      <c r="N71" s="92"/>
    </row>
    <row r="72" spans="1:14" ht="26.1" customHeight="1">
      <c r="A72" s="140">
        <f t="shared" si="3"/>
        <v>3</v>
      </c>
      <c r="B72" s="134" t="s">
        <v>29</v>
      </c>
      <c r="C72" s="135" t="s">
        <v>333</v>
      </c>
      <c r="D72" s="141">
        <v>3</v>
      </c>
      <c r="E72" s="141"/>
      <c r="F72" s="141"/>
      <c r="G72" s="137"/>
      <c r="L72" s="92"/>
      <c r="M72" s="92"/>
      <c r="N72" s="92"/>
    </row>
    <row r="73" spans="1:14" ht="26.1" customHeight="1">
      <c r="A73" s="140">
        <f t="shared" si="3"/>
        <v>2</v>
      </c>
      <c r="B73" s="134" t="s">
        <v>29</v>
      </c>
      <c r="C73" s="135" t="s">
        <v>334</v>
      </c>
      <c r="D73" s="141">
        <v>2</v>
      </c>
      <c r="E73" s="141"/>
      <c r="F73" s="141"/>
      <c r="G73" s="137"/>
      <c r="L73" s="92"/>
      <c r="M73" s="92"/>
      <c r="N73" s="92"/>
    </row>
    <row r="74" spans="1:14" ht="26.1" customHeight="1">
      <c r="A74" s="140">
        <f t="shared" si="3"/>
        <v>3</v>
      </c>
      <c r="B74" s="134" t="s">
        <v>29</v>
      </c>
      <c r="C74" s="135" t="s">
        <v>335</v>
      </c>
      <c r="D74" s="141">
        <v>3</v>
      </c>
      <c r="E74" s="141"/>
      <c r="F74" s="141"/>
      <c r="G74" s="137"/>
      <c r="L74" s="92"/>
      <c r="M74" s="92"/>
      <c r="N74" s="92"/>
    </row>
    <row r="75" spans="1:14" ht="26.1" customHeight="1">
      <c r="A75" s="140">
        <f t="shared" si="3"/>
        <v>2</v>
      </c>
      <c r="B75" s="134" t="s">
        <v>29</v>
      </c>
      <c r="C75" s="135" t="s">
        <v>336</v>
      </c>
      <c r="D75" s="141">
        <v>2</v>
      </c>
      <c r="E75" s="141"/>
      <c r="F75" s="141"/>
      <c r="G75" s="137"/>
      <c r="L75" s="92"/>
      <c r="M75" s="92"/>
      <c r="N75" s="92"/>
    </row>
    <row r="76" spans="1:14" ht="26.1" customHeight="1">
      <c r="A76" s="140">
        <f t="shared" si="3"/>
        <v>1</v>
      </c>
      <c r="B76" s="134" t="s">
        <v>29</v>
      </c>
      <c r="C76" s="135" t="s">
        <v>337</v>
      </c>
      <c r="D76" s="141">
        <v>1</v>
      </c>
      <c r="E76" s="141"/>
      <c r="F76" s="141"/>
      <c r="G76" s="137"/>
      <c r="L76" s="92"/>
      <c r="M76" s="92"/>
      <c r="N76" s="92"/>
    </row>
    <row r="77" spans="1:14" ht="26.1" customHeight="1">
      <c r="A77" s="140"/>
      <c r="B77" s="134"/>
      <c r="C77" s="135"/>
      <c r="D77" s="141"/>
      <c r="E77" s="141"/>
      <c r="F77" s="141"/>
      <c r="G77" s="137"/>
      <c r="L77" s="92"/>
      <c r="M77" s="92"/>
      <c r="N77" s="92"/>
    </row>
    <row r="78" spans="1:14" ht="26.1" customHeight="1">
      <c r="A78" s="138"/>
      <c r="C78" s="146"/>
      <c r="G78" s="137"/>
      <c r="L78" s="92"/>
      <c r="M78" s="92"/>
      <c r="N78" s="92"/>
    </row>
    <row r="79" spans="1:14" ht="26.1" customHeight="1">
      <c r="A79" s="132" t="s">
        <v>338</v>
      </c>
      <c r="B79" s="139"/>
      <c r="G79" s="137"/>
      <c r="L79" s="92"/>
      <c r="M79" s="92"/>
      <c r="N79" s="92"/>
    </row>
    <row r="80" spans="1:14" ht="26.1" customHeight="1">
      <c r="A80" s="138"/>
      <c r="B80" s="139"/>
      <c r="G80" s="137"/>
      <c r="L80" s="92"/>
      <c r="M80" s="92"/>
      <c r="N80" s="92"/>
    </row>
    <row r="81" spans="1:14" ht="26.1" customHeight="1">
      <c r="A81" s="301" t="s">
        <v>300</v>
      </c>
      <c r="B81" s="302" t="s">
        <v>275</v>
      </c>
      <c r="C81" s="301" t="s">
        <v>276</v>
      </c>
      <c r="D81" s="300" t="s">
        <v>277</v>
      </c>
      <c r="E81" s="300" t="s">
        <v>278</v>
      </c>
      <c r="F81" s="300" t="s">
        <v>279</v>
      </c>
      <c r="G81" s="137"/>
      <c r="L81" s="92"/>
      <c r="M81" s="92"/>
      <c r="N81" s="92"/>
    </row>
    <row r="82" spans="1:14" ht="26.1" customHeight="1">
      <c r="A82" s="301"/>
      <c r="B82" s="302"/>
      <c r="C82" s="301"/>
      <c r="D82" s="300"/>
      <c r="E82" s="300"/>
      <c r="F82" s="300"/>
      <c r="G82" s="137"/>
      <c r="L82" s="92"/>
      <c r="M82" s="92"/>
      <c r="N82" s="92"/>
    </row>
    <row r="83" spans="1:14" ht="26.1" customHeight="1">
      <c r="A83" s="140">
        <f t="shared" ref="A83:A99" si="4">IF(SUM(D83-E83)&lt;0,0,SUM(D83-E83))</f>
        <v>1</v>
      </c>
      <c r="B83" s="134" t="s">
        <v>265</v>
      </c>
      <c r="C83" s="135" t="s">
        <v>339</v>
      </c>
      <c r="D83" s="141">
        <v>1</v>
      </c>
      <c r="E83" s="141"/>
      <c r="F83" s="141"/>
      <c r="G83" s="137"/>
      <c r="L83" s="92"/>
      <c r="M83" s="92"/>
      <c r="N83" s="92"/>
    </row>
    <row r="84" spans="1:14" ht="26.1" customHeight="1">
      <c r="A84" s="140">
        <f t="shared" si="4"/>
        <v>0</v>
      </c>
      <c r="B84" s="134" t="s">
        <v>265</v>
      </c>
      <c r="C84" s="135" t="s">
        <v>340</v>
      </c>
      <c r="D84" s="141">
        <v>1</v>
      </c>
      <c r="E84" s="141">
        <v>1</v>
      </c>
      <c r="F84" s="141"/>
      <c r="G84" s="137"/>
    </row>
    <row r="85" spans="1:14" ht="26.1" customHeight="1">
      <c r="A85" s="140">
        <f t="shared" si="4"/>
        <v>300</v>
      </c>
      <c r="B85" s="134" t="s">
        <v>341</v>
      </c>
      <c r="C85" s="135" t="s">
        <v>342</v>
      </c>
      <c r="D85" s="141">
        <v>300</v>
      </c>
      <c r="E85" s="141"/>
      <c r="F85" s="141"/>
    </row>
    <row r="86" spans="1:14" ht="26.1" customHeight="1">
      <c r="A86" s="140">
        <f t="shared" si="4"/>
        <v>20</v>
      </c>
      <c r="B86" s="134" t="s">
        <v>341</v>
      </c>
      <c r="C86" s="135" t="s">
        <v>343</v>
      </c>
      <c r="D86" s="141">
        <v>20</v>
      </c>
      <c r="E86" s="141"/>
      <c r="F86" s="141"/>
    </row>
    <row r="87" spans="1:14" ht="26.1" customHeight="1">
      <c r="A87" s="140">
        <f t="shared" si="4"/>
        <v>200</v>
      </c>
      <c r="B87" s="134" t="s">
        <v>18</v>
      </c>
      <c r="C87" s="135" t="s">
        <v>614</v>
      </c>
      <c r="D87" s="141">
        <v>200</v>
      </c>
      <c r="E87" s="141"/>
      <c r="F87" s="141"/>
    </row>
    <row r="88" spans="1:14" ht="26.1" customHeight="1">
      <c r="A88" s="140">
        <f t="shared" si="4"/>
        <v>500</v>
      </c>
      <c r="B88" s="134" t="s">
        <v>18</v>
      </c>
      <c r="C88" s="135" t="s">
        <v>344</v>
      </c>
      <c r="D88" s="141">
        <v>500</v>
      </c>
      <c r="E88" s="141"/>
      <c r="F88" s="141"/>
    </row>
    <row r="89" spans="1:14" ht="26.1" customHeight="1">
      <c r="A89" s="140">
        <f t="shared" si="4"/>
        <v>50</v>
      </c>
      <c r="B89" s="134" t="s">
        <v>18</v>
      </c>
      <c r="C89" s="135" t="s">
        <v>345</v>
      </c>
      <c r="D89" s="141">
        <v>100</v>
      </c>
      <c r="E89" s="141">
        <v>50</v>
      </c>
      <c r="F89" s="141"/>
    </row>
    <row r="90" spans="1:14" ht="26.1" customHeight="1">
      <c r="A90" s="140">
        <f t="shared" si="4"/>
        <v>0</v>
      </c>
      <c r="B90" s="134" t="s">
        <v>265</v>
      </c>
      <c r="C90" s="135" t="s">
        <v>346</v>
      </c>
      <c r="D90" s="141">
        <v>3</v>
      </c>
      <c r="E90" s="141">
        <v>7</v>
      </c>
      <c r="F90" s="141"/>
    </row>
    <row r="91" spans="1:14" ht="26.1" customHeight="1">
      <c r="A91" s="140">
        <f t="shared" si="4"/>
        <v>600</v>
      </c>
      <c r="B91" s="134" t="s">
        <v>18</v>
      </c>
      <c r="C91" s="135" t="s">
        <v>347</v>
      </c>
      <c r="D91" s="141">
        <v>600</v>
      </c>
      <c r="E91" s="141"/>
      <c r="F91" s="141"/>
    </row>
    <row r="92" spans="1:14" ht="26.1" customHeight="1">
      <c r="A92" s="140">
        <f t="shared" si="4"/>
        <v>2</v>
      </c>
      <c r="B92" s="134" t="s">
        <v>341</v>
      </c>
      <c r="C92" s="135" t="s">
        <v>348</v>
      </c>
      <c r="D92" s="141">
        <v>5</v>
      </c>
      <c r="E92" s="141">
        <v>3</v>
      </c>
      <c r="F92" s="141"/>
    </row>
    <row r="93" spans="1:14" ht="26.1" customHeight="1">
      <c r="A93" s="140">
        <f t="shared" si="4"/>
        <v>5</v>
      </c>
      <c r="B93" s="134" t="s">
        <v>341</v>
      </c>
      <c r="C93" s="135" t="s">
        <v>349</v>
      </c>
      <c r="D93" s="141">
        <v>10</v>
      </c>
      <c r="E93" s="141">
        <v>5</v>
      </c>
      <c r="F93" s="141"/>
    </row>
    <row r="94" spans="1:14" ht="26.1" customHeight="1">
      <c r="A94" s="140">
        <f t="shared" si="4"/>
        <v>12</v>
      </c>
      <c r="B94" s="134" t="s">
        <v>18</v>
      </c>
      <c r="C94" s="135" t="s">
        <v>593</v>
      </c>
      <c r="D94" s="141">
        <v>12</v>
      </c>
      <c r="E94" s="141"/>
      <c r="F94" s="141"/>
    </row>
    <row r="95" spans="1:14" ht="26.1" customHeight="1">
      <c r="A95" s="140">
        <f t="shared" si="4"/>
        <v>5</v>
      </c>
      <c r="B95" s="134" t="s">
        <v>265</v>
      </c>
      <c r="C95" s="135" t="s">
        <v>350</v>
      </c>
      <c r="D95" s="141">
        <v>5</v>
      </c>
      <c r="E95" s="141"/>
      <c r="F95" s="141"/>
    </row>
    <row r="96" spans="1:14" ht="26.1" customHeight="1">
      <c r="A96" s="140">
        <f t="shared" si="4"/>
        <v>10</v>
      </c>
      <c r="B96" s="134" t="s">
        <v>18</v>
      </c>
      <c r="C96" s="135" t="s">
        <v>351</v>
      </c>
      <c r="D96" s="141">
        <v>10</v>
      </c>
      <c r="E96" s="141"/>
      <c r="F96" s="141"/>
    </row>
    <row r="97" spans="1:14" ht="26.1" customHeight="1">
      <c r="A97" s="140">
        <f t="shared" si="4"/>
        <v>4</v>
      </c>
      <c r="B97" s="134" t="s">
        <v>265</v>
      </c>
      <c r="C97" s="135" t="s">
        <v>352</v>
      </c>
      <c r="D97" s="141">
        <v>4</v>
      </c>
      <c r="E97" s="141"/>
      <c r="F97" s="141"/>
    </row>
    <row r="98" spans="1:14" ht="26.1" customHeight="1">
      <c r="A98" s="140"/>
      <c r="B98" s="134"/>
      <c r="C98" s="135"/>
      <c r="D98" s="141"/>
      <c r="E98" s="141"/>
      <c r="F98" s="141"/>
    </row>
    <row r="99" spans="1:14" ht="26.1" customHeight="1">
      <c r="A99" s="140">
        <f t="shared" si="4"/>
        <v>4</v>
      </c>
      <c r="B99" s="134" t="s">
        <v>265</v>
      </c>
      <c r="C99" s="135" t="s">
        <v>353</v>
      </c>
      <c r="D99" s="141">
        <v>4</v>
      </c>
      <c r="E99" s="141"/>
      <c r="F99" s="141"/>
    </row>
    <row r="100" spans="1:14" ht="26.1" customHeight="1">
      <c r="A100" s="140">
        <f>IF(SUM(D100-E100)&lt;0,0,SUM(D100-E100))</f>
        <v>2</v>
      </c>
      <c r="B100" s="134" t="s">
        <v>265</v>
      </c>
      <c r="C100" s="146" t="s">
        <v>569</v>
      </c>
      <c r="D100" s="141">
        <v>2</v>
      </c>
      <c r="E100" s="141">
        <v>0</v>
      </c>
      <c r="F100" s="141"/>
    </row>
    <row r="101" spans="1:14" ht="26.1" customHeight="1">
      <c r="B101" s="129"/>
      <c r="D101" s="129"/>
      <c r="E101" s="129"/>
      <c r="F101" s="129"/>
      <c r="G101" s="2"/>
      <c r="H101" s="2"/>
      <c r="I101" s="129"/>
      <c r="J101" s="129"/>
      <c r="K101" s="129"/>
      <c r="L101" s="129"/>
      <c r="M101" s="129"/>
      <c r="N101" s="129"/>
    </row>
    <row r="102" spans="1:14" ht="26.1" customHeight="1">
      <c r="A102" s="132" t="s">
        <v>354</v>
      </c>
      <c r="B102" s="139"/>
      <c r="F102" s="141"/>
      <c r="G102" s="137"/>
      <c r="L102" s="92"/>
      <c r="M102" s="92"/>
      <c r="N102" s="92"/>
    </row>
    <row r="103" spans="1:14" ht="26.1" customHeight="1">
      <c r="A103" s="138"/>
      <c r="B103" s="139"/>
      <c r="F103" s="141"/>
      <c r="G103" s="137"/>
      <c r="L103" s="92"/>
      <c r="M103" s="92"/>
      <c r="N103" s="92"/>
    </row>
    <row r="104" spans="1:14" ht="24.15" customHeight="1">
      <c r="A104" s="301" t="s">
        <v>300</v>
      </c>
      <c r="B104" s="302" t="s">
        <v>275</v>
      </c>
      <c r="C104" s="301" t="s">
        <v>276</v>
      </c>
      <c r="D104" s="300" t="s">
        <v>277</v>
      </c>
      <c r="E104" s="300" t="s">
        <v>278</v>
      </c>
      <c r="G104" s="137"/>
      <c r="L104" s="92"/>
      <c r="M104" s="92"/>
      <c r="N104" s="92"/>
    </row>
    <row r="105" spans="1:14" ht="25.5" customHeight="1">
      <c r="A105" s="301"/>
      <c r="B105" s="302"/>
      <c r="C105" s="301"/>
      <c r="D105" s="300"/>
      <c r="E105" s="300"/>
      <c r="G105" s="137"/>
      <c r="L105" s="92"/>
      <c r="M105" s="92"/>
      <c r="N105" s="92"/>
    </row>
    <row r="106" spans="1:14" ht="26.1" customHeight="1">
      <c r="A106" s="140">
        <f t="shared" ref="A106:A113" si="5">IF(SUM(D106-E106)&lt;0,0,SUM(D106-E106))</f>
        <v>10</v>
      </c>
      <c r="B106" s="134" t="s">
        <v>15</v>
      </c>
      <c r="C106" s="135" t="s">
        <v>355</v>
      </c>
      <c r="D106" s="141">
        <v>10</v>
      </c>
      <c r="E106" s="141"/>
      <c r="F106" s="131"/>
      <c r="G106" s="91"/>
      <c r="H106" s="6"/>
      <c r="I106" s="84"/>
      <c r="K106" s="2"/>
      <c r="N106" s="129"/>
    </row>
    <row r="107" spans="1:14" ht="26.1" customHeight="1">
      <c r="A107" s="140">
        <f t="shared" si="5"/>
        <v>16</v>
      </c>
      <c r="B107" s="134" t="s">
        <v>15</v>
      </c>
      <c r="C107" s="135" t="s">
        <v>356</v>
      </c>
      <c r="D107" s="141">
        <v>16</v>
      </c>
      <c r="E107" s="141"/>
      <c r="F107" s="141"/>
    </row>
    <row r="108" spans="1:14" ht="26.1" customHeight="1">
      <c r="A108" s="140">
        <f t="shared" si="5"/>
        <v>15</v>
      </c>
      <c r="B108" s="134" t="s">
        <v>15</v>
      </c>
      <c r="C108" s="135" t="s">
        <v>357</v>
      </c>
      <c r="D108" s="141">
        <v>15</v>
      </c>
      <c r="E108" s="141"/>
      <c r="F108" s="141"/>
    </row>
    <row r="109" spans="1:14" ht="26.1" customHeight="1">
      <c r="A109" s="140">
        <f t="shared" si="5"/>
        <v>2</v>
      </c>
      <c r="B109" s="134" t="s">
        <v>15</v>
      </c>
      <c r="C109" s="135" t="s">
        <v>34</v>
      </c>
      <c r="D109" s="141">
        <v>2</v>
      </c>
      <c r="E109" s="141"/>
      <c r="F109" s="141"/>
    </row>
    <row r="110" spans="1:14" ht="26.1" customHeight="1">
      <c r="A110" s="140">
        <f t="shared" si="5"/>
        <v>90</v>
      </c>
      <c r="B110" s="134" t="s">
        <v>15</v>
      </c>
      <c r="C110" s="135" t="s">
        <v>588</v>
      </c>
      <c r="D110" s="141">
        <v>90</v>
      </c>
      <c r="E110" s="141"/>
      <c r="F110" s="141"/>
    </row>
    <row r="111" spans="1:14" ht="26.1" customHeight="1">
      <c r="A111" s="140">
        <f t="shared" si="5"/>
        <v>5</v>
      </c>
      <c r="B111" s="134" t="s">
        <v>15</v>
      </c>
      <c r="C111" s="229" t="s">
        <v>575</v>
      </c>
      <c r="D111" s="230">
        <v>5</v>
      </c>
      <c r="E111" s="230"/>
      <c r="F111" s="141"/>
    </row>
    <row r="112" spans="1:14" ht="26.1" customHeight="1">
      <c r="A112" s="140">
        <f t="shared" si="5"/>
        <v>6</v>
      </c>
      <c r="B112" s="134" t="s">
        <v>15</v>
      </c>
      <c r="C112" s="229" t="s">
        <v>587</v>
      </c>
      <c r="D112" s="230">
        <v>6</v>
      </c>
      <c r="E112" s="230"/>
      <c r="F112" s="141"/>
    </row>
    <row r="113" spans="1:14" ht="26.1" customHeight="1">
      <c r="A113" s="140">
        <f t="shared" si="5"/>
        <v>12</v>
      </c>
      <c r="B113" s="245" t="s">
        <v>15</v>
      </c>
      <c r="C113" s="229" t="s">
        <v>589</v>
      </c>
      <c r="D113" s="230">
        <v>12</v>
      </c>
      <c r="E113" s="230"/>
      <c r="F113" s="141"/>
    </row>
    <row r="114" spans="1:14" ht="26.1" customHeight="1">
      <c r="A114" s="258">
        <v>1000</v>
      </c>
      <c r="B114" s="259" t="s">
        <v>714</v>
      </c>
      <c r="C114" s="260" t="s">
        <v>161</v>
      </c>
      <c r="D114" s="84"/>
      <c r="E114" s="84"/>
      <c r="F114" s="141"/>
      <c r="G114" s="2"/>
      <c r="H114" s="2"/>
      <c r="I114" s="129"/>
      <c r="J114" s="129"/>
      <c r="K114" s="129"/>
      <c r="L114" s="129"/>
      <c r="M114" s="129"/>
      <c r="N114" s="129"/>
    </row>
    <row r="115" spans="1:14" ht="26.1" customHeight="1">
      <c r="A115" s="140"/>
      <c r="B115" s="134"/>
      <c r="C115" s="135"/>
      <c r="D115" s="141"/>
      <c r="E115" s="141"/>
      <c r="F115" s="141"/>
    </row>
    <row r="116" spans="1:14" ht="26.1" customHeight="1">
      <c r="F116" s="141"/>
    </row>
    <row r="117" spans="1:14" ht="26.1" customHeight="1">
      <c r="A117" s="138"/>
      <c r="B117" s="139"/>
      <c r="F117" s="141"/>
    </row>
    <row r="118" spans="1:14" ht="26.1" customHeight="1">
      <c r="F118" s="141"/>
    </row>
    <row r="119" spans="1:14" ht="26.1" customHeight="1"/>
    <row r="120" spans="1:14" ht="26.1" customHeight="1"/>
    <row r="121" spans="1:14" ht="26.1" customHeight="1"/>
    <row r="122" spans="1:14" ht="26.1" customHeight="1"/>
    <row r="123" spans="1:14" ht="26.1" customHeight="1"/>
    <row r="124" spans="1:14" ht="26.1" customHeight="1"/>
    <row r="125" spans="1:14" ht="26.1" customHeight="1"/>
    <row r="126" spans="1:14" ht="26.1" customHeight="1"/>
    <row r="127" spans="1:14" ht="26.1" customHeight="1"/>
    <row r="128" spans="1:14" ht="26.1" customHeight="1"/>
    <row r="129" ht="26.1" customHeight="1"/>
    <row r="130" ht="26.1" customHeight="1"/>
    <row r="131" ht="26.1" customHeight="1"/>
    <row r="132" ht="26.1" customHeight="1"/>
    <row r="133" ht="26.1" customHeight="1"/>
    <row r="134" ht="26.1" customHeight="1"/>
    <row r="135" ht="26.1" customHeight="1"/>
    <row r="136" ht="26.1" customHeight="1"/>
    <row r="137" ht="26.1" customHeight="1"/>
    <row r="138" ht="26.1" customHeight="1"/>
    <row r="139" ht="26.1" customHeight="1"/>
    <row r="140" ht="26.1" customHeight="1"/>
    <row r="141" ht="26.1" customHeight="1"/>
    <row r="142" ht="26.1" customHeight="1"/>
    <row r="143" ht="26.1" customHeight="1"/>
    <row r="144" ht="26.1" customHeight="1"/>
    <row r="145" ht="26.1" customHeight="1"/>
    <row r="146" ht="26.1" customHeight="1"/>
    <row r="147" ht="26.1" customHeight="1"/>
    <row r="148" ht="26.1" customHeight="1"/>
    <row r="149" ht="26.1" customHeight="1"/>
    <row r="150" ht="26.1" customHeight="1"/>
  </sheetData>
  <sheetProtection selectLockedCells="1" selectUnlockedCells="1"/>
  <autoFilter ref="A1:N150"/>
  <mergeCells count="29">
    <mergeCell ref="E3:E4"/>
    <mergeCell ref="F3:F4"/>
    <mergeCell ref="E25:E26"/>
    <mergeCell ref="F25:F26"/>
    <mergeCell ref="C25:C26"/>
    <mergeCell ref="D25:D26"/>
    <mergeCell ref="C3:C4"/>
    <mergeCell ref="D3:D4"/>
    <mergeCell ref="A68:A69"/>
    <mergeCell ref="B68:B69"/>
    <mergeCell ref="C68:C69"/>
    <mergeCell ref="D68:D69"/>
    <mergeCell ref="A3:A4"/>
    <mergeCell ref="B3:B4"/>
    <mergeCell ref="A25:A26"/>
    <mergeCell ref="B25:B26"/>
    <mergeCell ref="A81:A82"/>
    <mergeCell ref="A104:A105"/>
    <mergeCell ref="B104:B105"/>
    <mergeCell ref="C104:C105"/>
    <mergeCell ref="D104:D105"/>
    <mergeCell ref="B81:B82"/>
    <mergeCell ref="D81:D82"/>
    <mergeCell ref="F68:F69"/>
    <mergeCell ref="E81:E82"/>
    <mergeCell ref="F81:F82"/>
    <mergeCell ref="E104:E105"/>
    <mergeCell ref="C81:C82"/>
    <mergeCell ref="E68:E69"/>
  </mergeCells>
  <phoneticPr fontId="0" type="noConversion"/>
  <pageMargins left="0.98402777777777772" right="0.39374999999999999" top="1.0881944444444445" bottom="0.56041666666666667" header="0.39374999999999999" footer="0.39374999999999999"/>
  <pageSetup paperSize="9" scale="58" firstPageNumber="0" orientation="portrait" r:id="rId1"/>
  <headerFooter alignWithMargins="0">
    <oddHeader>&amp;C&amp;"Arial,Fett"&amp;14Evang. Gemeindejugend Memmingen
&amp;"Arial,Standard"&amp;F
&amp;"Arial,Fett"&amp;20&amp;UEinkauf &amp;A&amp;RLeitung:
Matthias Weinert
Kontakt:
Oliver Schneider
Mobil +49 171 - 145 6119</oddHeader>
    <oddFooter>&amp;L&amp;6&amp;F &amp;A
&amp;D&amp;C&amp;8&amp;P von &amp;N</oddFooter>
  </headerFooter>
  <rowBreaks count="2" manualBreakCount="2">
    <brk id="22" max="16383" man="1"/>
    <brk id="64"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zoomScaleSheetLayoutView="100" workbookViewId="0">
      <selection activeCell="E33" sqref="E33"/>
    </sheetView>
  </sheetViews>
  <sheetFormatPr baseColWidth="10" defaultColWidth="10.88671875" defaultRowHeight="28.35" customHeight="1"/>
  <cols>
    <col min="1" max="1" width="5.33203125" style="147" customWidth="1"/>
    <col min="2" max="2" width="9.44140625" style="148" customWidth="1"/>
    <col min="3" max="3" width="6.109375" style="147" customWidth="1"/>
    <col min="4" max="4" width="34" style="147" customWidth="1"/>
    <col min="5" max="5" width="13.33203125" style="147" customWidth="1"/>
    <col min="6" max="6" width="13.5546875" style="147" customWidth="1"/>
    <col min="7" max="16384" width="10.88671875" style="147"/>
  </cols>
  <sheetData>
    <row r="1" spans="1:9" ht="15" customHeight="1">
      <c r="A1" s="2"/>
      <c r="B1" s="2"/>
      <c r="C1" s="2"/>
      <c r="D1" s="2"/>
      <c r="E1" s="2"/>
      <c r="F1" s="2"/>
    </row>
    <row r="2" spans="1:9" ht="20.399999999999999">
      <c r="A2" s="2"/>
      <c r="B2" s="2"/>
      <c r="C2" s="149" t="s">
        <v>359</v>
      </c>
      <c r="D2" s="2"/>
      <c r="E2" s="2"/>
      <c r="F2" s="150"/>
    </row>
    <row r="3" spans="1:9" ht="15" customHeight="1">
      <c r="A3" s="2"/>
      <c r="B3" s="2"/>
      <c r="C3" s="2"/>
      <c r="D3" s="2"/>
      <c r="E3" s="2"/>
      <c r="F3" s="150"/>
    </row>
    <row r="4" spans="1:9" ht="15" customHeight="1">
      <c r="A4" s="2"/>
      <c r="B4" s="2"/>
      <c r="C4" s="2"/>
      <c r="D4" s="2"/>
      <c r="E4" s="2"/>
      <c r="F4" s="150"/>
    </row>
    <row r="5" spans="1:9" ht="15" customHeight="1">
      <c r="A5" s="2"/>
      <c r="B5" s="2"/>
      <c r="C5" s="151"/>
      <c r="D5" s="2"/>
      <c r="E5" s="2"/>
      <c r="F5" s="2"/>
    </row>
    <row r="6" spans="1:9" ht="15" customHeight="1">
      <c r="A6" s="2"/>
      <c r="B6" s="152" t="s">
        <v>594</v>
      </c>
      <c r="C6" s="2"/>
      <c r="D6" s="2"/>
      <c r="E6" s="2"/>
      <c r="F6" s="2"/>
    </row>
    <row r="7" spans="1:9" s="156" customFormat="1" ht="15" customHeight="1">
      <c r="A7" s="153"/>
      <c r="B7" s="154" t="s">
        <v>360</v>
      </c>
      <c r="C7" s="153"/>
      <c r="D7" s="155" t="s">
        <v>595</v>
      </c>
      <c r="E7" s="153"/>
      <c r="F7" s="153"/>
    </row>
    <row r="8" spans="1:9" s="156" customFormat="1" ht="15" customHeight="1">
      <c r="A8" s="153"/>
      <c r="B8" s="154" t="s">
        <v>361</v>
      </c>
      <c r="C8" s="153"/>
      <c r="D8" s="54"/>
      <c r="E8" s="153"/>
      <c r="F8" s="153"/>
    </row>
    <row r="9" spans="1:9" ht="15" customHeight="1">
      <c r="A9" s="2"/>
      <c r="B9" s="151"/>
      <c r="C9" s="2"/>
      <c r="D9" s="2"/>
      <c r="E9" s="2"/>
      <c r="F9" s="2"/>
    </row>
    <row r="10" spans="1:9" ht="15" customHeight="1">
      <c r="A10" s="2"/>
      <c r="B10" s="151"/>
      <c r="C10" s="2"/>
      <c r="D10" s="2"/>
      <c r="E10" s="2"/>
      <c r="F10" s="2"/>
    </row>
    <row r="11" spans="1:9" s="157" customFormat="1" ht="15" customHeight="1">
      <c r="B11" s="157" t="s">
        <v>274</v>
      </c>
      <c r="D11" s="157" t="s">
        <v>276</v>
      </c>
      <c r="E11" s="157" t="s">
        <v>251</v>
      </c>
      <c r="G11" s="157" t="s">
        <v>277</v>
      </c>
      <c r="H11" s="157" t="s">
        <v>278</v>
      </c>
    </row>
    <row r="12" spans="1:9" s="158" customFormat="1" ht="17.399999999999999">
      <c r="B12" s="159">
        <f t="shared" ref="B12:B22" si="0">IF(G12-H12&gt;0,G12-H12,"-")</f>
        <v>150</v>
      </c>
      <c r="C12" s="160"/>
      <c r="D12" s="158" t="s">
        <v>362</v>
      </c>
      <c r="E12" s="161"/>
      <c r="G12" s="162">
        <v>150</v>
      </c>
      <c r="H12" s="162">
        <v>0</v>
      </c>
    </row>
    <row r="13" spans="1:9" s="158" customFormat="1" ht="17.399999999999999">
      <c r="B13" s="159">
        <f t="shared" si="0"/>
        <v>20</v>
      </c>
      <c r="C13" s="160"/>
      <c r="D13" s="158" t="s">
        <v>363</v>
      </c>
      <c r="E13" s="161"/>
      <c r="G13" s="163">
        <v>20</v>
      </c>
      <c r="H13" s="163">
        <v>0</v>
      </c>
    </row>
    <row r="14" spans="1:9" s="158" customFormat="1" ht="17.399999999999999">
      <c r="B14" s="159">
        <f t="shared" si="0"/>
        <v>200</v>
      </c>
      <c r="C14" s="164"/>
      <c r="D14" s="158" t="s">
        <v>364</v>
      </c>
      <c r="E14" s="161"/>
      <c r="G14" s="163">
        <v>200</v>
      </c>
      <c r="H14" s="163">
        <v>0</v>
      </c>
    </row>
    <row r="15" spans="1:9" s="158" customFormat="1" ht="17.399999999999999">
      <c r="B15" s="159">
        <f t="shared" si="0"/>
        <v>200</v>
      </c>
      <c r="C15" s="160"/>
      <c r="D15" s="158" t="s">
        <v>365</v>
      </c>
      <c r="E15" s="161"/>
      <c r="G15" s="163">
        <v>200</v>
      </c>
      <c r="H15" s="163">
        <v>0</v>
      </c>
      <c r="I15" s="165"/>
    </row>
    <row r="16" spans="1:9" s="158" customFormat="1" ht="17.399999999999999">
      <c r="B16" s="159">
        <f t="shared" si="0"/>
        <v>100</v>
      </c>
      <c r="D16" s="158" t="s">
        <v>366</v>
      </c>
      <c r="E16" s="161"/>
      <c r="G16" s="163">
        <v>100</v>
      </c>
      <c r="H16" s="163">
        <v>0</v>
      </c>
      <c r="I16" s="165"/>
    </row>
    <row r="17" spans="2:9" s="158" customFormat="1" ht="17.399999999999999">
      <c r="B17" s="159">
        <f t="shared" si="0"/>
        <v>200</v>
      </c>
      <c r="C17" s="164"/>
      <c r="D17" s="158" t="s">
        <v>367</v>
      </c>
      <c r="E17" s="161"/>
      <c r="G17" s="163">
        <v>200</v>
      </c>
      <c r="H17" s="163">
        <v>0</v>
      </c>
      <c r="I17" s="165"/>
    </row>
    <row r="18" spans="2:9" s="158" customFormat="1" ht="17.399999999999999">
      <c r="B18" s="159">
        <f t="shared" si="0"/>
        <v>150</v>
      </c>
      <c r="C18" s="164"/>
      <c r="D18" s="158" t="s">
        <v>368</v>
      </c>
      <c r="E18" s="166"/>
      <c r="G18" s="163">
        <v>150</v>
      </c>
      <c r="H18" s="159">
        <v>0</v>
      </c>
      <c r="I18" s="165"/>
    </row>
    <row r="19" spans="2:9" s="158" customFormat="1" ht="17.399999999999999">
      <c r="B19" s="159">
        <f t="shared" si="0"/>
        <v>1500</v>
      </c>
      <c r="C19" s="160"/>
      <c r="D19" s="158" t="s">
        <v>369</v>
      </c>
      <c r="E19" s="167"/>
      <c r="G19" s="163">
        <v>1500</v>
      </c>
      <c r="H19" s="163">
        <v>0</v>
      </c>
    </row>
    <row r="20" spans="2:9" s="158" customFormat="1" ht="17.399999999999999">
      <c r="B20" s="159">
        <f t="shared" si="0"/>
        <v>250</v>
      </c>
      <c r="D20" s="158" t="s">
        <v>151</v>
      </c>
      <c r="E20" s="167"/>
      <c r="G20" s="163">
        <v>750</v>
      </c>
      <c r="H20" s="163">
        <v>500</v>
      </c>
      <c r="I20" s="165"/>
    </row>
    <row r="21" spans="2:9" s="158" customFormat="1" ht="17.399999999999999">
      <c r="B21" s="159" t="str">
        <f t="shared" si="0"/>
        <v>-</v>
      </c>
      <c r="D21" s="158" t="s">
        <v>370</v>
      </c>
      <c r="E21" s="161"/>
      <c r="G21" s="163">
        <v>250</v>
      </c>
      <c r="H21" s="163">
        <v>250</v>
      </c>
      <c r="I21" s="168"/>
    </row>
    <row r="22" spans="2:9" s="158" customFormat="1" ht="17.399999999999999">
      <c r="B22" s="159">
        <f t="shared" si="0"/>
        <v>250</v>
      </c>
      <c r="D22" s="158" t="s">
        <v>371</v>
      </c>
      <c r="E22" s="161"/>
      <c r="G22" s="163">
        <v>250</v>
      </c>
      <c r="H22" s="163">
        <v>0</v>
      </c>
      <c r="I22" s="168"/>
    </row>
    <row r="23" spans="2:9" s="158" customFormat="1" ht="17.399999999999999">
      <c r="B23" s="159">
        <f t="shared" ref="B23:B34" si="1">IF(G23-H23&gt;0,G23-H23,"-")</f>
        <v>30</v>
      </c>
      <c r="D23" s="158" t="s">
        <v>372</v>
      </c>
      <c r="E23" s="161"/>
      <c r="G23" s="163">
        <v>30</v>
      </c>
      <c r="H23" s="163">
        <v>0</v>
      </c>
    </row>
    <row r="24" spans="2:9" s="158" customFormat="1" ht="17.399999999999999">
      <c r="B24" s="159">
        <f t="shared" si="1"/>
        <v>30</v>
      </c>
      <c r="D24" s="169" t="s">
        <v>373</v>
      </c>
      <c r="E24" s="161"/>
      <c r="G24" s="163">
        <v>30</v>
      </c>
      <c r="H24" s="163">
        <v>0</v>
      </c>
    </row>
    <row r="25" spans="2:9" s="158" customFormat="1" ht="17.399999999999999">
      <c r="B25" s="159">
        <f t="shared" si="1"/>
        <v>30</v>
      </c>
      <c r="D25" s="158" t="s">
        <v>374</v>
      </c>
      <c r="E25" s="170"/>
      <c r="G25" s="163">
        <v>30</v>
      </c>
      <c r="H25" s="163">
        <v>0</v>
      </c>
    </row>
    <row r="26" spans="2:9" s="158" customFormat="1" ht="17.399999999999999">
      <c r="B26" s="159">
        <f t="shared" si="1"/>
        <v>500</v>
      </c>
      <c r="D26" s="158" t="s">
        <v>137</v>
      </c>
      <c r="E26" s="167"/>
      <c r="G26" s="163">
        <v>1000</v>
      </c>
      <c r="H26" s="163">
        <v>500</v>
      </c>
    </row>
    <row r="27" spans="2:9" s="158" customFormat="1" ht="17.399999999999999">
      <c r="B27" s="159">
        <f t="shared" si="1"/>
        <v>100</v>
      </c>
      <c r="D27" s="171" t="s">
        <v>375</v>
      </c>
      <c r="E27" s="167"/>
      <c r="G27" s="163">
        <v>100</v>
      </c>
      <c r="H27" s="163">
        <v>0</v>
      </c>
    </row>
    <row r="28" spans="2:9" s="158" customFormat="1" ht="17.399999999999999">
      <c r="B28" s="159">
        <f t="shared" si="1"/>
        <v>300</v>
      </c>
      <c r="D28" s="158" t="s">
        <v>376</v>
      </c>
      <c r="E28" s="167"/>
      <c r="G28" s="163">
        <v>300</v>
      </c>
      <c r="H28" s="163">
        <v>0</v>
      </c>
    </row>
    <row r="29" spans="2:9" s="158" customFormat="1" ht="17.399999999999999">
      <c r="B29" s="159" t="str">
        <f t="shared" si="1"/>
        <v>-</v>
      </c>
      <c r="D29" s="158" t="s">
        <v>377</v>
      </c>
      <c r="E29" s="167"/>
      <c r="G29" s="163">
        <v>750</v>
      </c>
      <c r="H29" s="163">
        <v>750</v>
      </c>
    </row>
    <row r="30" spans="2:9" s="158" customFormat="1" ht="17.399999999999999">
      <c r="B30" s="159" t="str">
        <f t="shared" si="1"/>
        <v>-</v>
      </c>
      <c r="D30" s="158" t="s">
        <v>378</v>
      </c>
      <c r="E30" s="167"/>
      <c r="G30" s="163">
        <v>100</v>
      </c>
      <c r="H30" s="163">
        <v>100</v>
      </c>
    </row>
    <row r="31" spans="2:9" s="158" customFormat="1" ht="17.399999999999999">
      <c r="B31" s="159">
        <f t="shared" si="1"/>
        <v>20</v>
      </c>
      <c r="D31" s="158" t="s">
        <v>379</v>
      </c>
      <c r="E31" s="167"/>
      <c r="G31" s="163">
        <v>20</v>
      </c>
      <c r="H31" s="163">
        <v>0</v>
      </c>
    </row>
    <row r="32" spans="2:9" s="158" customFormat="1" ht="17.399999999999999">
      <c r="B32" s="159">
        <f t="shared" si="1"/>
        <v>200</v>
      </c>
      <c r="D32" s="158" t="s">
        <v>596</v>
      </c>
      <c r="E32" s="167"/>
      <c r="G32" s="163">
        <v>200</v>
      </c>
      <c r="H32" s="163">
        <v>0</v>
      </c>
    </row>
    <row r="33" spans="1:8" s="158" customFormat="1" ht="17.399999999999999">
      <c r="B33" s="159">
        <f t="shared" si="1"/>
        <v>100</v>
      </c>
      <c r="D33" s="158" t="s">
        <v>597</v>
      </c>
      <c r="E33" s="167"/>
      <c r="G33" s="163">
        <v>100</v>
      </c>
      <c r="H33" s="163">
        <v>0</v>
      </c>
    </row>
    <row r="34" spans="1:8" s="158" customFormat="1" ht="17.399999999999999">
      <c r="B34" s="159">
        <f t="shared" si="1"/>
        <v>100</v>
      </c>
      <c r="D34" s="158" t="s">
        <v>380</v>
      </c>
      <c r="E34" s="167"/>
      <c r="G34" s="163">
        <v>100</v>
      </c>
      <c r="H34" s="163">
        <v>0</v>
      </c>
    </row>
    <row r="35" spans="1:8" s="158" customFormat="1" ht="17.399999999999999">
      <c r="B35" s="159"/>
      <c r="E35" s="167"/>
      <c r="G35" s="163"/>
      <c r="H35" s="163"/>
    </row>
    <row r="36" spans="1:8" s="158" customFormat="1" ht="17.399999999999999">
      <c r="B36" s="159"/>
      <c r="G36" s="163"/>
      <c r="H36" s="163"/>
    </row>
    <row r="37" spans="1:8" s="158" customFormat="1" ht="17.399999999999999">
      <c r="A37" s="172" t="s">
        <v>381</v>
      </c>
      <c r="B37" s="2"/>
      <c r="G37" s="163"/>
      <c r="H37" s="163"/>
    </row>
    <row r="38" spans="1:8" s="158" customFormat="1" ht="17.399999999999999">
      <c r="A38" s="172" t="s">
        <v>382</v>
      </c>
      <c r="B38" s="2"/>
      <c r="G38" s="163"/>
      <c r="H38" s="163"/>
    </row>
    <row r="39" spans="1:8" s="158" customFormat="1" ht="17.399999999999999">
      <c r="A39" s="173" t="s">
        <v>383</v>
      </c>
      <c r="B39" s="172"/>
      <c r="D39" s="303">
        <f>AUFBAU_DATUM-2</f>
        <v>42579</v>
      </c>
      <c r="E39" s="303"/>
      <c r="F39" s="2"/>
      <c r="G39" s="163"/>
      <c r="H39" s="163"/>
    </row>
    <row r="40" spans="1:8" s="158" customFormat="1" ht="17.399999999999999">
      <c r="B40" s="2"/>
      <c r="D40" s="2"/>
      <c r="E40" s="2"/>
      <c r="F40" s="2"/>
      <c r="G40" s="163"/>
      <c r="H40" s="163"/>
    </row>
    <row r="41" spans="1:8" s="158" customFormat="1" ht="17.399999999999999">
      <c r="B41" s="159"/>
      <c r="G41" s="163"/>
      <c r="H41" s="163"/>
    </row>
    <row r="42" spans="1:8" s="175" customFormat="1" ht="28.35" customHeight="1">
      <c r="A42" s="6"/>
      <c r="B42" s="6" t="s">
        <v>384</v>
      </c>
      <c r="C42" s="6"/>
      <c r="D42" s="6"/>
      <c r="E42" s="6"/>
      <c r="F42" s="6"/>
      <c r="G42" s="6"/>
      <c r="H42" s="174"/>
    </row>
    <row r="43" spans="1:8" s="175" customFormat="1" ht="28.35" customHeight="1">
      <c r="A43" s="6"/>
      <c r="B43" s="6" t="s">
        <v>385</v>
      </c>
      <c r="C43" s="6"/>
      <c r="D43" s="176" t="str">
        <f>Referenz!$B$27</f>
        <v>woanders@web.de</v>
      </c>
      <c r="E43" s="6"/>
      <c r="F43" s="6"/>
      <c r="G43" s="6"/>
      <c r="H43" s="174"/>
    </row>
    <row r="44" spans="1:8" s="175" customFormat="1" ht="28.35" customHeight="1">
      <c r="A44" s="6"/>
      <c r="B44" s="6" t="s">
        <v>386</v>
      </c>
      <c r="C44" s="6"/>
      <c r="D44" s="176" t="str">
        <f>Referenz!$B$28</f>
        <v>03212 - 9626337 (web.de-Online-Fax)</v>
      </c>
      <c r="E44" s="6"/>
      <c r="F44" s="6"/>
      <c r="G44" s="6"/>
      <c r="H44" s="174"/>
    </row>
    <row r="45" spans="1:8" s="175" customFormat="1" ht="28.35" customHeight="1">
      <c r="A45" s="6"/>
      <c r="B45" s="6" t="s">
        <v>387</v>
      </c>
      <c r="C45" s="6"/>
      <c r="D45" s="176" t="str">
        <f>Referenz!$B$29</f>
        <v>0157-50 75 30 46</v>
      </c>
      <c r="E45" s="6"/>
      <c r="F45" s="6"/>
      <c r="G45" s="6"/>
      <c r="H45" s="174"/>
    </row>
  </sheetData>
  <sheetProtection selectLockedCells="1" selectUnlockedCells="1"/>
  <mergeCells count="1">
    <mergeCell ref="D39:E39"/>
  </mergeCells>
  <phoneticPr fontId="0" type="noConversion"/>
  <hyperlinks>
    <hyperlink ref="D7" r:id="rId1" display="Email: herzelgewuerze@aol.com"/>
  </hyperlinks>
  <pageMargins left="1.2201388888888889" right="0.70833333333333337" top="0.51180555555555551" bottom="0.56041666666666667" header="0.51180555555555551" footer="0.39374999999999999"/>
  <pageSetup paperSize="9" scale="85" firstPageNumber="0" orientation="portrait" horizontalDpi="300" verticalDpi="300" r:id="rId2"/>
  <headerFooter alignWithMargins="0">
    <oddFooter>&amp;L&amp;6&amp;F &amp;A
&amp;D</oddFooter>
  </headerFooter>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3"/>
  <sheetViews>
    <sheetView view="pageBreakPreview" topLeftCell="A19" zoomScaleNormal="100" zoomScaleSheetLayoutView="100" workbookViewId="0">
      <selection activeCell="C38" sqref="C38"/>
    </sheetView>
  </sheetViews>
  <sheetFormatPr baseColWidth="10" defaultColWidth="10.88671875" defaultRowHeight="15.75" customHeight="1"/>
  <cols>
    <col min="1" max="1" width="10.88671875" style="2" customWidth="1"/>
    <col min="2" max="2" width="5.5546875" style="2" customWidth="1"/>
    <col min="3" max="3" width="6.5546875" style="2" customWidth="1"/>
    <col min="4" max="4" width="28" style="2" customWidth="1"/>
    <col min="5" max="5" width="12.6640625" style="2" customWidth="1"/>
    <col min="6" max="6" width="2.109375" style="2" customWidth="1"/>
    <col min="7" max="7" width="17.88671875" style="2" customWidth="1"/>
    <col min="8" max="8" width="5.109375" style="2" customWidth="1"/>
    <col min="9" max="9" width="9.44140625" style="2" customWidth="1"/>
    <col min="10" max="10" width="7.109375" style="2" customWidth="1"/>
    <col min="11" max="11" width="7.6640625" style="2" customWidth="1"/>
    <col min="12" max="12" width="35.44140625" style="2" customWidth="1"/>
    <col min="13" max="13" width="9.44140625" style="2" customWidth="1"/>
    <col min="14" max="14" width="4.5546875" style="2" customWidth="1"/>
    <col min="15" max="16384" width="10.88671875" style="2"/>
  </cols>
  <sheetData>
    <row r="1" spans="1:14" ht="12.75" customHeight="1">
      <c r="C1" s="2" t="s">
        <v>388</v>
      </c>
      <c r="I1" s="82" t="s">
        <v>0</v>
      </c>
      <c r="J1" s="82" t="s">
        <v>3</v>
      </c>
      <c r="K1" s="82" t="s">
        <v>4</v>
      </c>
      <c r="L1" s="82" t="s">
        <v>5</v>
      </c>
      <c r="M1" s="82" t="s">
        <v>7</v>
      </c>
      <c r="N1" s="82" t="s">
        <v>8</v>
      </c>
    </row>
    <row r="2" spans="1:14" ht="12.75" customHeight="1">
      <c r="C2" s="2" t="s">
        <v>389</v>
      </c>
      <c r="I2" s="90"/>
      <c r="J2" s="2">
        <v>4</v>
      </c>
      <c r="K2" s="2" t="s">
        <v>25</v>
      </c>
      <c r="L2" s="2" t="s">
        <v>178</v>
      </c>
      <c r="M2" s="2">
        <v>17</v>
      </c>
      <c r="N2" s="2">
        <v>1</v>
      </c>
    </row>
    <row r="3" spans="1:14" ht="12.75" customHeight="1">
      <c r="I3" s="90"/>
      <c r="J3" s="2">
        <v>12</v>
      </c>
      <c r="K3" s="2" t="s">
        <v>15</v>
      </c>
      <c r="L3" s="2" t="s">
        <v>390</v>
      </c>
      <c r="M3" s="2">
        <v>17</v>
      </c>
      <c r="N3" s="2">
        <v>6</v>
      </c>
    </row>
    <row r="4" spans="1:14" ht="15.75" customHeight="1">
      <c r="C4" s="149" t="s">
        <v>359</v>
      </c>
      <c r="G4" s="150"/>
    </row>
    <row r="5" spans="1:14" ht="12.75" customHeight="1">
      <c r="G5" s="150"/>
    </row>
    <row r="6" spans="1:14" ht="12.75" customHeight="1"/>
    <row r="7" spans="1:14" ht="18.75" customHeight="1">
      <c r="B7" s="152"/>
      <c r="C7" s="152" t="s">
        <v>391</v>
      </c>
    </row>
    <row r="8" spans="1:14" ht="18.75" customHeight="1">
      <c r="B8" s="152"/>
      <c r="C8" s="152"/>
    </row>
    <row r="9" spans="1:14" ht="12.75" customHeight="1">
      <c r="C9" s="2" t="s">
        <v>392</v>
      </c>
    </row>
    <row r="10" spans="1:14" ht="12.75" customHeight="1">
      <c r="C10" s="82" t="s">
        <v>591</v>
      </c>
    </row>
    <row r="11" spans="1:14" ht="12.75" customHeight="1"/>
    <row r="12" spans="1:14" ht="12.75" customHeight="1"/>
    <row r="13" spans="1:14" ht="12.75" customHeight="1">
      <c r="A13" s="43"/>
      <c r="B13" s="304" t="s">
        <v>274</v>
      </c>
      <c r="C13" s="304"/>
      <c r="D13" s="2" t="s">
        <v>276</v>
      </c>
      <c r="I13" s="43" t="s">
        <v>393</v>
      </c>
      <c r="J13" s="304" t="s">
        <v>274</v>
      </c>
      <c r="K13" s="304"/>
      <c r="L13" s="2" t="s">
        <v>276</v>
      </c>
    </row>
    <row r="14" spans="1:14" ht="18" customHeight="1"/>
    <row r="15" spans="1:14" ht="18" customHeight="1">
      <c r="A15" s="177"/>
      <c r="B15" s="178">
        <v>10</v>
      </c>
      <c r="C15" s="179"/>
      <c r="D15" s="177" t="s">
        <v>394</v>
      </c>
      <c r="E15" s="179" t="s">
        <v>395</v>
      </c>
      <c r="I15" s="177">
        <v>13610</v>
      </c>
      <c r="J15" s="178">
        <v>18</v>
      </c>
      <c r="K15" s="179"/>
      <c r="L15" s="177" t="s">
        <v>394</v>
      </c>
      <c r="M15" s="179" t="s">
        <v>395</v>
      </c>
    </row>
    <row r="16" spans="1:14" ht="18" customHeight="1">
      <c r="A16" s="177"/>
      <c r="B16" s="178"/>
      <c r="C16" s="179"/>
      <c r="D16" s="177"/>
      <c r="E16" s="179"/>
      <c r="I16" s="177"/>
      <c r="J16" s="178"/>
      <c r="K16" s="179"/>
      <c r="L16" s="177"/>
      <c r="M16" s="179"/>
    </row>
    <row r="17" spans="1:15" ht="18" customHeight="1">
      <c r="A17" s="177"/>
      <c r="B17" s="178">
        <v>4</v>
      </c>
      <c r="C17" s="179"/>
      <c r="D17" s="177" t="s">
        <v>399</v>
      </c>
      <c r="E17" s="179" t="s">
        <v>648</v>
      </c>
      <c r="I17" s="177"/>
      <c r="J17" s="178"/>
      <c r="K17" s="179"/>
      <c r="L17" s="177"/>
      <c r="M17" s="179"/>
    </row>
    <row r="18" spans="1:15" ht="18" customHeight="1">
      <c r="A18" s="177"/>
      <c r="B18" s="178"/>
      <c r="C18" s="179"/>
      <c r="D18" s="177"/>
      <c r="E18" s="179"/>
      <c r="I18" s="177"/>
      <c r="J18" s="178"/>
      <c r="K18" s="179"/>
      <c r="L18" s="177"/>
      <c r="M18" s="179"/>
    </row>
    <row r="19" spans="1:15" ht="18" customHeight="1">
      <c r="A19" s="177"/>
      <c r="B19" s="178">
        <v>1</v>
      </c>
      <c r="C19" s="179"/>
      <c r="D19" s="177" t="s">
        <v>632</v>
      </c>
      <c r="E19" s="179" t="s">
        <v>633</v>
      </c>
      <c r="I19" s="177"/>
      <c r="J19" s="178"/>
      <c r="K19" s="179"/>
      <c r="L19" s="177"/>
      <c r="M19" s="179"/>
    </row>
    <row r="20" spans="1:15" ht="18" customHeight="1">
      <c r="A20" s="177"/>
      <c r="B20" s="178"/>
      <c r="C20" s="179"/>
      <c r="D20" s="177"/>
      <c r="E20" s="179"/>
      <c r="I20" s="177"/>
      <c r="J20" s="178"/>
      <c r="K20" s="179"/>
      <c r="L20" s="177"/>
      <c r="M20" s="179"/>
    </row>
    <row r="21" spans="1:15" ht="18" customHeight="1">
      <c r="A21" s="177"/>
      <c r="B21" s="178">
        <v>4</v>
      </c>
      <c r="C21" s="177"/>
      <c r="D21" s="177" t="s">
        <v>396</v>
      </c>
      <c r="E21" s="179" t="s">
        <v>397</v>
      </c>
      <c r="I21" s="177">
        <v>10406</v>
      </c>
      <c r="J21" s="178">
        <v>18</v>
      </c>
      <c r="K21" s="177"/>
      <c r="L21" s="177" t="s">
        <v>396</v>
      </c>
      <c r="M21" s="179" t="s">
        <v>397</v>
      </c>
    </row>
    <row r="22" spans="1:15" ht="18" customHeight="1"/>
    <row r="23" spans="1:15" ht="18" customHeight="1">
      <c r="A23" s="177"/>
      <c r="B23" s="178">
        <v>16</v>
      </c>
      <c r="C23" s="177"/>
      <c r="D23" s="177" t="s">
        <v>398</v>
      </c>
      <c r="E23" s="179" t="s">
        <v>397</v>
      </c>
      <c r="J23" s="178">
        <v>12</v>
      </c>
      <c r="K23" s="177"/>
      <c r="L23" s="177" t="s">
        <v>399</v>
      </c>
      <c r="M23" s="179" t="s">
        <v>397</v>
      </c>
    </row>
    <row r="24" spans="1:15" ht="18" customHeight="1">
      <c r="F24" s="179"/>
      <c r="N24" s="179"/>
    </row>
    <row r="25" spans="1:15" ht="18" customHeight="1">
      <c r="B25" s="178">
        <v>6</v>
      </c>
      <c r="C25" s="177"/>
      <c r="D25" s="177" t="s">
        <v>400</v>
      </c>
      <c r="E25" s="179" t="s">
        <v>397</v>
      </c>
      <c r="F25" s="179"/>
      <c r="I25" s="177">
        <v>10206</v>
      </c>
      <c r="J25" s="178">
        <v>6</v>
      </c>
      <c r="K25" s="177"/>
      <c r="L25" s="177" t="s">
        <v>398</v>
      </c>
      <c r="M25" s="179" t="s">
        <v>397</v>
      </c>
      <c r="N25" s="179"/>
    </row>
    <row r="26" spans="1:15" ht="18" customHeight="1">
      <c r="B26" s="178"/>
      <c r="C26" s="177"/>
      <c r="D26" s="177"/>
      <c r="E26" s="179"/>
      <c r="F26" s="179"/>
      <c r="J26" s="178">
        <v>6</v>
      </c>
      <c r="K26" s="177"/>
      <c r="L26" s="177" t="s">
        <v>400</v>
      </c>
      <c r="M26" s="179" t="s">
        <v>397</v>
      </c>
      <c r="N26" s="179"/>
    </row>
    <row r="27" spans="1:15" ht="18" customHeight="1">
      <c r="A27" s="177"/>
      <c r="B27" s="178">
        <v>10</v>
      </c>
      <c r="C27" s="177"/>
      <c r="D27" s="177" t="s">
        <v>401</v>
      </c>
      <c r="E27" s="179" t="s">
        <v>402</v>
      </c>
      <c r="F27" s="180"/>
      <c r="J27" s="178">
        <v>6</v>
      </c>
      <c r="K27" s="177"/>
      <c r="L27" s="177" t="s">
        <v>403</v>
      </c>
      <c r="M27" s="179" t="s">
        <v>404</v>
      </c>
      <c r="N27" s="180"/>
    </row>
    <row r="28" spans="1:15" ht="18" customHeight="1">
      <c r="F28" s="177"/>
      <c r="G28" s="177"/>
      <c r="N28" s="177"/>
      <c r="O28" s="177"/>
    </row>
    <row r="29" spans="1:15" ht="18" customHeight="1">
      <c r="A29" s="177"/>
      <c r="B29" s="178">
        <v>10</v>
      </c>
      <c r="C29" s="177"/>
      <c r="D29" s="177" t="s">
        <v>405</v>
      </c>
      <c r="E29" s="179" t="s">
        <v>406</v>
      </c>
      <c r="I29" s="181"/>
      <c r="J29" s="178">
        <v>40</v>
      </c>
      <c r="K29" s="177"/>
      <c r="L29" s="177" t="s">
        <v>407</v>
      </c>
    </row>
    <row r="30" spans="1:15" ht="18" customHeight="1">
      <c r="A30" s="177"/>
      <c r="B30" s="178"/>
      <c r="C30" s="177"/>
      <c r="D30" s="177"/>
      <c r="E30" s="179"/>
    </row>
    <row r="31" spans="1:15" ht="18" customHeight="1">
      <c r="A31" s="177"/>
      <c r="B31" s="178">
        <v>2</v>
      </c>
      <c r="C31" s="177"/>
      <c r="D31" s="177" t="s">
        <v>408</v>
      </c>
      <c r="E31" s="179" t="s">
        <v>409</v>
      </c>
      <c r="J31" s="178"/>
      <c r="K31" s="177"/>
      <c r="L31" s="177"/>
      <c r="M31" s="179"/>
    </row>
    <row r="32" spans="1:15" ht="18" customHeight="1">
      <c r="A32" s="177"/>
      <c r="B32" s="178"/>
      <c r="C32" s="177"/>
      <c r="D32" s="177"/>
      <c r="E32" s="179"/>
      <c r="J32" s="178"/>
      <c r="K32" s="177"/>
      <c r="L32" s="177"/>
      <c r="M32" s="179"/>
    </row>
    <row r="33" spans="1:14" ht="18" customHeight="1">
      <c r="A33" s="177"/>
      <c r="B33" s="178">
        <v>5</v>
      </c>
      <c r="C33" s="177"/>
      <c r="D33" s="177" t="s">
        <v>627</v>
      </c>
      <c r="E33" s="179" t="s">
        <v>411</v>
      </c>
      <c r="J33" s="178"/>
      <c r="K33" s="177"/>
      <c r="L33" s="177"/>
      <c r="M33" s="179"/>
    </row>
    <row r="34" spans="1:14" ht="18" customHeight="1">
      <c r="A34" s="177"/>
      <c r="B34" s="178"/>
      <c r="C34" s="177"/>
      <c r="D34" s="177"/>
      <c r="E34" s="179"/>
      <c r="J34" s="178"/>
      <c r="K34" s="177"/>
      <c r="L34" s="177"/>
      <c r="M34" s="179"/>
    </row>
    <row r="35" spans="1:14" ht="18" customHeight="1">
      <c r="A35" s="177"/>
      <c r="B35" s="178">
        <v>4</v>
      </c>
      <c r="C35" s="177"/>
      <c r="D35" s="177" t="s">
        <v>410</v>
      </c>
      <c r="E35" s="179" t="s">
        <v>411</v>
      </c>
      <c r="J35" s="178"/>
      <c r="K35" s="177"/>
      <c r="L35" s="177"/>
      <c r="M35" s="179"/>
    </row>
    <row r="36" spans="1:14" ht="18" customHeight="1">
      <c r="A36" s="177"/>
      <c r="B36" s="178"/>
      <c r="C36" s="177"/>
      <c r="D36" s="177"/>
      <c r="E36" s="179"/>
      <c r="J36" s="178"/>
      <c r="K36" s="177"/>
      <c r="L36" s="177"/>
      <c r="M36" s="179"/>
    </row>
    <row r="37" spans="1:14" ht="18" customHeight="1">
      <c r="A37" s="177"/>
      <c r="B37" s="178">
        <v>25</v>
      </c>
      <c r="C37" s="177"/>
      <c r="D37" s="177" t="s">
        <v>718</v>
      </c>
      <c r="E37" s="179" t="s">
        <v>191</v>
      </c>
      <c r="J37" s="178"/>
      <c r="K37" s="177"/>
      <c r="L37" s="177"/>
      <c r="M37" s="179"/>
    </row>
    <row r="38" spans="1:14" ht="18" customHeight="1">
      <c r="A38" s="177"/>
      <c r="B38" s="178"/>
      <c r="C38" s="177"/>
      <c r="D38" s="177"/>
      <c r="E38" s="179"/>
      <c r="J38" s="178"/>
      <c r="K38" s="177"/>
      <c r="L38" s="177"/>
      <c r="M38" s="179"/>
    </row>
    <row r="39" spans="1:14" ht="18" customHeight="1">
      <c r="A39" s="177"/>
      <c r="B39" s="178">
        <v>4</v>
      </c>
      <c r="C39" s="177"/>
      <c r="D39" s="177" t="s">
        <v>724</v>
      </c>
      <c r="E39" s="179" t="s">
        <v>725</v>
      </c>
      <c r="J39" s="178"/>
      <c r="K39" s="177"/>
      <c r="L39" s="177"/>
      <c r="M39" s="179"/>
    </row>
    <row r="40" spans="1:14" ht="18" customHeight="1">
      <c r="A40" s="177"/>
      <c r="B40" s="178"/>
      <c r="C40" s="177"/>
      <c r="D40" s="177"/>
      <c r="E40" s="179"/>
      <c r="J40" s="178"/>
      <c r="K40" s="177"/>
      <c r="L40" s="177"/>
      <c r="M40" s="179"/>
    </row>
    <row r="41" spans="1:14" ht="18" customHeight="1">
      <c r="A41" s="305" t="s">
        <v>412</v>
      </c>
      <c r="B41" s="305"/>
      <c r="C41" s="305"/>
      <c r="D41" s="305"/>
      <c r="E41" s="305"/>
      <c r="F41" s="305"/>
      <c r="G41" s="305"/>
      <c r="H41" s="305"/>
      <c r="J41" s="178"/>
      <c r="K41" s="177"/>
      <c r="L41" s="177"/>
      <c r="M41" s="179"/>
    </row>
    <row r="42" spans="1:14" ht="18" customHeight="1">
      <c r="A42" s="305"/>
      <c r="B42" s="305"/>
      <c r="C42" s="305"/>
      <c r="D42" s="305"/>
      <c r="E42" s="305"/>
      <c r="F42" s="305"/>
      <c r="G42" s="305"/>
      <c r="H42" s="305"/>
      <c r="J42" s="182">
        <v>15</v>
      </c>
      <c r="K42" s="183"/>
      <c r="L42" s="184" t="s">
        <v>413</v>
      </c>
      <c r="M42" s="180" t="s">
        <v>397</v>
      </c>
    </row>
    <row r="43" spans="1:14" ht="18" customHeight="1">
      <c r="A43" s="305"/>
      <c r="B43" s="305"/>
      <c r="C43" s="305"/>
      <c r="D43" s="305"/>
      <c r="E43" s="305"/>
      <c r="F43" s="305"/>
      <c r="G43" s="305"/>
      <c r="H43" s="305"/>
      <c r="J43" s="182"/>
      <c r="K43" s="183"/>
      <c r="L43" s="184"/>
      <c r="M43" s="180"/>
    </row>
    <row r="44" spans="1:14" ht="18" customHeight="1">
      <c r="A44" s="305"/>
      <c r="B44" s="305"/>
      <c r="C44" s="305"/>
      <c r="D44" s="305"/>
      <c r="E44" s="305"/>
      <c r="F44" s="305"/>
      <c r="G44" s="305"/>
      <c r="H44" s="305"/>
      <c r="J44" s="182"/>
      <c r="K44" s="183"/>
      <c r="L44" s="184"/>
      <c r="M44" s="180"/>
    </row>
    <row r="45" spans="1:14" ht="18" customHeight="1">
      <c r="A45" s="305"/>
      <c r="B45" s="305"/>
      <c r="C45" s="305"/>
      <c r="D45" s="305"/>
      <c r="E45" s="305"/>
      <c r="F45" s="305"/>
      <c r="G45" s="305"/>
      <c r="H45" s="305"/>
      <c r="J45" s="182"/>
      <c r="K45" s="183"/>
      <c r="L45" s="184"/>
      <c r="M45" s="180"/>
    </row>
    <row r="46" spans="1:14" ht="28.35" customHeight="1">
      <c r="A46" s="6" t="s">
        <v>384</v>
      </c>
      <c r="B46" s="6"/>
      <c r="C46" s="6"/>
      <c r="D46" s="185"/>
      <c r="E46" s="185"/>
      <c r="G46" s="177"/>
    </row>
    <row r="47" spans="1:14" ht="28.35" customHeight="1">
      <c r="A47" s="6" t="s">
        <v>385</v>
      </c>
      <c r="B47" s="6"/>
      <c r="C47" s="176" t="str">
        <f>Referenz!$B$27</f>
        <v>woanders@web.de</v>
      </c>
      <c r="D47" s="185"/>
      <c r="E47" s="185"/>
      <c r="G47" s="177"/>
      <c r="I47" s="186">
        <v>10505</v>
      </c>
      <c r="J47" s="187">
        <v>3</v>
      </c>
      <c r="K47" s="186"/>
      <c r="L47" s="186" t="s">
        <v>414</v>
      </c>
      <c r="M47" s="188" t="s">
        <v>415</v>
      </c>
      <c r="N47" s="2" t="s">
        <v>416</v>
      </c>
    </row>
    <row r="48" spans="1:14" ht="28.35" customHeight="1">
      <c r="A48" s="6" t="s">
        <v>386</v>
      </c>
      <c r="B48" s="6"/>
      <c r="C48" s="176" t="str">
        <f>Referenz!$B$28</f>
        <v>03212 - 9626337 (web.de-Online-Fax)</v>
      </c>
      <c r="D48" s="189"/>
      <c r="E48" s="185"/>
      <c r="G48" s="177"/>
      <c r="I48" s="186">
        <v>16105</v>
      </c>
      <c r="J48" s="187">
        <v>3</v>
      </c>
      <c r="K48" s="186"/>
      <c r="L48" s="186" t="s">
        <v>417</v>
      </c>
      <c r="M48" s="188" t="s">
        <v>415</v>
      </c>
      <c r="N48" s="2" t="s">
        <v>416</v>
      </c>
    </row>
    <row r="49" spans="1:7" ht="28.35" customHeight="1">
      <c r="A49" s="6" t="s">
        <v>387</v>
      </c>
      <c r="B49" s="6"/>
      <c r="C49" s="176" t="str">
        <f>Referenz!$B$29</f>
        <v>0157-50 75 30 46</v>
      </c>
      <c r="D49" s="185"/>
      <c r="E49" s="185"/>
      <c r="G49" s="177"/>
    </row>
    <row r="50" spans="1:7" ht="18" customHeight="1">
      <c r="B50" s="185"/>
      <c r="C50" s="185"/>
      <c r="D50" s="185"/>
      <c r="E50" s="185"/>
      <c r="G50" s="177"/>
    </row>
    <row r="51" spans="1:7" ht="15.75" customHeight="1">
      <c r="F51" s="177"/>
      <c r="G51" s="177"/>
    </row>
    <row r="52" spans="1:7" ht="15.75" customHeight="1">
      <c r="A52" s="177" t="s">
        <v>418</v>
      </c>
      <c r="B52" s="177"/>
      <c r="D52" s="261">
        <f>AUFBAU_DATUM-1</f>
        <v>42580</v>
      </c>
      <c r="E52" s="190"/>
    </row>
    <row r="53" spans="1:7" ht="15.75" customHeight="1">
      <c r="A53" s="177" t="s">
        <v>419</v>
      </c>
      <c r="B53" s="177"/>
      <c r="C53" s="177"/>
      <c r="D53" s="177"/>
      <c r="E53" s="177"/>
    </row>
  </sheetData>
  <sheetProtection selectLockedCells="1" selectUnlockedCells="1"/>
  <mergeCells count="3">
    <mergeCell ref="B13:C13"/>
    <mergeCell ref="J13:K13"/>
    <mergeCell ref="A41:H45"/>
  </mergeCells>
  <phoneticPr fontId="0" type="noConversion"/>
  <pageMargins left="0.99027777777777781" right="0.39374999999999999" top="0.51180555555555551" bottom="0.51180555555555551" header="0.51180555555555551" footer="0.51180555555555551"/>
  <pageSetup paperSize="9" scale="83" firstPageNumber="0" orientation="portrait" horizontalDpi="300"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7"/>
  <sheetViews>
    <sheetView view="pageBreakPreview" zoomScaleNormal="100" zoomScaleSheetLayoutView="100" workbookViewId="0"/>
  </sheetViews>
  <sheetFormatPr baseColWidth="10" defaultColWidth="10.88671875" defaultRowHeight="13.2"/>
  <cols>
    <col min="1" max="1" width="10.88671875" style="2" customWidth="1"/>
    <col min="2" max="2" width="7.33203125" style="2" customWidth="1"/>
    <col min="3" max="3" width="5.44140625" style="2" customWidth="1"/>
    <col min="4" max="6" width="19.5546875" style="2" customWidth="1"/>
    <col min="7" max="16384" width="10.88671875" style="2"/>
  </cols>
  <sheetData>
    <row r="1" spans="1:18" ht="39">
      <c r="A1" s="2" t="s">
        <v>420</v>
      </c>
      <c r="H1" s="83" t="s">
        <v>0</v>
      </c>
      <c r="I1" s="83" t="s">
        <v>1</v>
      </c>
      <c r="J1" s="83" t="s">
        <v>2</v>
      </c>
      <c r="K1" s="83" t="s">
        <v>3</v>
      </c>
      <c r="L1" s="83" t="s">
        <v>4</v>
      </c>
      <c r="M1" s="83" t="s">
        <v>5</v>
      </c>
      <c r="N1" s="83" t="s">
        <v>6</v>
      </c>
      <c r="O1" s="83" t="s">
        <v>4</v>
      </c>
      <c r="P1" s="83" t="s">
        <v>7</v>
      </c>
      <c r="Q1" s="83" t="s">
        <v>8</v>
      </c>
      <c r="R1" s="83" t="s">
        <v>9</v>
      </c>
    </row>
    <row r="2" spans="1:18" ht="15.6">
      <c r="A2" s="2" t="s">
        <v>421</v>
      </c>
      <c r="H2" s="1"/>
      <c r="I2" s="1"/>
      <c r="J2" s="1"/>
      <c r="K2" s="23">
        <v>3</v>
      </c>
      <c r="L2" s="2" t="s">
        <v>15</v>
      </c>
      <c r="M2" s="2" t="s">
        <v>44</v>
      </c>
      <c r="N2" s="23">
        <v>30</v>
      </c>
      <c r="O2" s="2" t="s">
        <v>17</v>
      </c>
      <c r="P2" s="212">
        <v>108</v>
      </c>
      <c r="Q2" s="13">
        <v>2</v>
      </c>
      <c r="R2" s="8"/>
    </row>
    <row r="3" spans="1:18" ht="15.6">
      <c r="H3" s="1"/>
      <c r="I3" s="1"/>
      <c r="J3" s="1"/>
      <c r="K3" s="17">
        <v>4.9950000000000001</v>
      </c>
      <c r="L3" s="12" t="s">
        <v>15</v>
      </c>
      <c r="M3" s="12" t="s">
        <v>44</v>
      </c>
      <c r="N3" s="17">
        <v>18.5</v>
      </c>
      <c r="O3" s="12" t="s">
        <v>17</v>
      </c>
      <c r="P3" s="212">
        <v>108</v>
      </c>
      <c r="Q3" s="13">
        <v>3</v>
      </c>
      <c r="R3" s="8"/>
    </row>
    <row r="4" spans="1:18" ht="15.6">
      <c r="C4" s="191" t="s">
        <v>359</v>
      </c>
      <c r="F4" s="150"/>
      <c r="H4" s="1"/>
      <c r="I4" s="1"/>
      <c r="J4" s="1"/>
      <c r="K4" s="17">
        <v>4.9950000000000001</v>
      </c>
      <c r="L4" s="12" t="s">
        <v>15</v>
      </c>
      <c r="M4" s="12" t="s">
        <v>44</v>
      </c>
      <c r="N4" s="17">
        <v>18.5</v>
      </c>
      <c r="O4" s="12" t="s">
        <v>17</v>
      </c>
      <c r="P4" s="212">
        <v>108</v>
      </c>
      <c r="Q4" s="8">
        <v>4</v>
      </c>
      <c r="R4" s="8"/>
    </row>
    <row r="5" spans="1:18" ht="15.6">
      <c r="F5" s="150"/>
      <c r="H5" s="1"/>
      <c r="I5" s="1"/>
      <c r="J5" s="1"/>
      <c r="K5" s="17">
        <v>4.9950000000000001</v>
      </c>
      <c r="L5" s="12" t="s">
        <v>15</v>
      </c>
      <c r="M5" s="12" t="s">
        <v>44</v>
      </c>
      <c r="N5" s="17">
        <v>18.5</v>
      </c>
      <c r="O5" s="12" t="s">
        <v>17</v>
      </c>
      <c r="P5" s="212">
        <v>108</v>
      </c>
      <c r="Q5" s="13">
        <v>5</v>
      </c>
      <c r="R5" s="8"/>
    </row>
    <row r="6" spans="1:18" ht="15.6">
      <c r="B6" s="192"/>
      <c r="C6" s="3"/>
      <c r="D6" s="3"/>
      <c r="E6" s="3"/>
      <c r="F6" s="150"/>
      <c r="H6" s="1"/>
      <c r="I6" s="1"/>
      <c r="J6" s="1"/>
      <c r="K6" s="17">
        <v>4.9950000000000001</v>
      </c>
      <c r="L6" s="12" t="s">
        <v>15</v>
      </c>
      <c r="M6" s="12" t="s">
        <v>44</v>
      </c>
      <c r="N6" s="17">
        <v>18.5</v>
      </c>
      <c r="O6" s="12" t="s">
        <v>17</v>
      </c>
      <c r="P6" s="212">
        <v>108</v>
      </c>
      <c r="Q6" s="13">
        <v>6</v>
      </c>
      <c r="R6" s="8"/>
    </row>
    <row r="7" spans="1:18" ht="15.6">
      <c r="F7" s="150"/>
      <c r="H7" s="1"/>
      <c r="I7" s="1"/>
      <c r="J7" s="1"/>
      <c r="K7" s="17">
        <v>4.9950000000000001</v>
      </c>
      <c r="L7" s="12" t="s">
        <v>15</v>
      </c>
      <c r="M7" s="12" t="s">
        <v>44</v>
      </c>
      <c r="N7" s="17">
        <v>18.5</v>
      </c>
      <c r="O7" s="12" t="s">
        <v>17</v>
      </c>
      <c r="P7" s="212">
        <v>108</v>
      </c>
      <c r="Q7" s="8">
        <v>7</v>
      </c>
      <c r="R7" s="8"/>
    </row>
    <row r="8" spans="1:18" ht="15.6">
      <c r="H8" s="1"/>
      <c r="I8" s="1"/>
      <c r="J8" s="1"/>
      <c r="K8" s="17">
        <v>4</v>
      </c>
      <c r="L8" s="12" t="s">
        <v>15</v>
      </c>
      <c r="M8" s="12" t="s">
        <v>44</v>
      </c>
      <c r="N8" s="17">
        <v>12.5</v>
      </c>
      <c r="O8" s="12" t="s">
        <v>17</v>
      </c>
      <c r="P8" s="212">
        <v>108</v>
      </c>
      <c r="Q8" s="8">
        <v>8</v>
      </c>
      <c r="R8" s="8"/>
    </row>
    <row r="9" spans="1:18" ht="15.6">
      <c r="C9" s="151"/>
      <c r="H9" s="1"/>
      <c r="I9" s="1"/>
      <c r="J9" s="1"/>
      <c r="K9" s="17">
        <v>6</v>
      </c>
      <c r="L9" s="12" t="s">
        <v>15</v>
      </c>
      <c r="M9" s="12" t="s">
        <v>44</v>
      </c>
      <c r="N9" s="17">
        <v>18.75</v>
      </c>
      <c r="O9" s="12" t="s">
        <v>17</v>
      </c>
      <c r="P9" s="212">
        <v>108</v>
      </c>
      <c r="Q9" s="8">
        <v>9</v>
      </c>
      <c r="R9" s="8"/>
    </row>
    <row r="10" spans="1:18" ht="17.399999999999999">
      <c r="B10" s="152" t="s">
        <v>422</v>
      </c>
      <c r="H10" s="1"/>
      <c r="I10" s="1"/>
      <c r="J10" s="1"/>
      <c r="K10" s="17">
        <v>5</v>
      </c>
      <c r="L10" s="12" t="s">
        <v>15</v>
      </c>
      <c r="M10" s="12" t="s">
        <v>44</v>
      </c>
      <c r="N10" s="17">
        <v>20</v>
      </c>
      <c r="O10" s="12" t="s">
        <v>17</v>
      </c>
      <c r="P10" s="212">
        <v>108</v>
      </c>
      <c r="Q10" s="8">
        <v>10</v>
      </c>
      <c r="R10" s="8"/>
    </row>
    <row r="11" spans="1:18" ht="15.6">
      <c r="B11" s="151"/>
      <c r="H11" s="1"/>
      <c r="I11" s="1"/>
      <c r="J11" s="1"/>
      <c r="K11" s="17">
        <v>5</v>
      </c>
      <c r="L11" s="12" t="s">
        <v>15</v>
      </c>
      <c r="M11" s="12" t="s">
        <v>44</v>
      </c>
      <c r="N11" s="17">
        <v>20</v>
      </c>
      <c r="O11" s="12" t="s">
        <v>17</v>
      </c>
      <c r="P11" s="212">
        <v>108</v>
      </c>
      <c r="Q11" s="8">
        <v>11</v>
      </c>
      <c r="R11" s="8"/>
    </row>
    <row r="12" spans="1:18" ht="15.6">
      <c r="B12" s="151"/>
      <c r="H12" s="1"/>
      <c r="I12" s="1"/>
      <c r="J12" s="1"/>
      <c r="K12" s="17">
        <v>5</v>
      </c>
      <c r="L12" s="12" t="s">
        <v>15</v>
      </c>
      <c r="M12" s="12" t="s">
        <v>44</v>
      </c>
      <c r="N12" s="17">
        <v>20</v>
      </c>
      <c r="O12" s="12" t="s">
        <v>17</v>
      </c>
      <c r="P12" s="212">
        <v>108</v>
      </c>
      <c r="Q12" s="13">
        <v>12</v>
      </c>
      <c r="R12" s="8"/>
    </row>
    <row r="13" spans="1:18" ht="15.6">
      <c r="B13" s="151"/>
      <c r="H13" s="1"/>
      <c r="I13" s="1"/>
      <c r="J13" s="1"/>
      <c r="K13" s="17">
        <v>5</v>
      </c>
      <c r="L13" s="12" t="s">
        <v>15</v>
      </c>
      <c r="M13" s="12" t="s">
        <v>44</v>
      </c>
      <c r="N13" s="17">
        <v>20</v>
      </c>
      <c r="O13" s="12" t="s">
        <v>17</v>
      </c>
      <c r="P13" s="212">
        <v>108</v>
      </c>
      <c r="Q13" s="8">
        <v>13</v>
      </c>
      <c r="R13" s="8"/>
    </row>
    <row r="14" spans="1:18" ht="15.6">
      <c r="B14" s="151"/>
      <c r="H14" s="1"/>
      <c r="I14" s="1"/>
      <c r="J14" s="1"/>
      <c r="K14" s="17">
        <v>0</v>
      </c>
      <c r="L14" s="12" t="s">
        <v>15</v>
      </c>
      <c r="M14" s="12" t="s">
        <v>44</v>
      </c>
      <c r="N14" s="17">
        <v>25</v>
      </c>
      <c r="O14" s="12" t="s">
        <v>17</v>
      </c>
      <c r="P14" s="212">
        <v>108</v>
      </c>
      <c r="Q14" s="8">
        <v>14</v>
      </c>
      <c r="R14" s="8"/>
    </row>
    <row r="16" spans="1:18" ht="17.399999999999999">
      <c r="A16" s="193" t="s">
        <v>276</v>
      </c>
      <c r="B16" s="306" t="s">
        <v>274</v>
      </c>
      <c r="C16" s="306"/>
      <c r="D16" s="194" t="s">
        <v>423</v>
      </c>
      <c r="E16" s="195"/>
      <c r="I16" s="196"/>
      <c r="J16" s="196"/>
      <c r="K16" s="178">
        <f>SUM(K2:K15)</f>
        <v>57.975000000000001</v>
      </c>
      <c r="L16" s="196" t="s">
        <v>15</v>
      </c>
    </row>
    <row r="17" spans="1:6" ht="15.6">
      <c r="A17" s="197">
        <v>800100</v>
      </c>
      <c r="B17" s="198">
        <v>25</v>
      </c>
      <c r="C17" s="197" t="s">
        <v>15</v>
      </c>
      <c r="D17" s="198" t="s">
        <v>424</v>
      </c>
      <c r="E17" s="195"/>
    </row>
    <row r="18" spans="1:6" ht="15.6">
      <c r="A18" s="197">
        <v>1200210</v>
      </c>
      <c r="B18" s="198">
        <v>4</v>
      </c>
      <c r="C18" s="197" t="s">
        <v>15</v>
      </c>
      <c r="D18" s="198" t="s">
        <v>425</v>
      </c>
      <c r="E18" s="195"/>
    </row>
    <row r="19" spans="1:6" ht="15.6">
      <c r="A19" s="185"/>
      <c r="B19" s="185"/>
      <c r="C19" s="185"/>
      <c r="D19" s="185"/>
    </row>
    <row r="20" spans="1:6" ht="15.6">
      <c r="A20" s="185"/>
      <c r="B20" s="185"/>
      <c r="C20" s="185"/>
      <c r="D20" s="185"/>
    </row>
    <row r="21" spans="1:6" ht="15.6">
      <c r="A21" s="185"/>
      <c r="B21" s="185"/>
      <c r="C21" s="185"/>
      <c r="D21" s="185"/>
    </row>
    <row r="22" spans="1:6" ht="28.35" customHeight="1">
      <c r="A22" s="6" t="s">
        <v>384</v>
      </c>
      <c r="B22" s="6"/>
      <c r="C22" s="6"/>
      <c r="D22" s="185"/>
      <c r="E22" s="185"/>
    </row>
    <row r="23" spans="1:6" ht="28.35" customHeight="1">
      <c r="A23" s="6" t="s">
        <v>385</v>
      </c>
      <c r="B23" s="6"/>
      <c r="C23" s="176" t="str">
        <f>Referenz!$B$27</f>
        <v>woanders@web.de</v>
      </c>
      <c r="D23" s="185"/>
      <c r="E23" s="185"/>
    </row>
    <row r="24" spans="1:6" ht="28.35" customHeight="1">
      <c r="A24" s="6" t="s">
        <v>386</v>
      </c>
      <c r="B24" s="6"/>
      <c r="C24" s="176" t="str">
        <f>Referenz!$B$28</f>
        <v>03212 - 9626337 (web.de-Online-Fax)</v>
      </c>
      <c r="D24" s="199"/>
      <c r="E24" s="185"/>
    </row>
    <row r="25" spans="1:6" ht="28.35" customHeight="1">
      <c r="A25" s="6" t="s">
        <v>387</v>
      </c>
      <c r="B25" s="6"/>
      <c r="C25" s="176" t="str">
        <f>Referenz!$B$29</f>
        <v>0157-50 75 30 46</v>
      </c>
      <c r="D25" s="185"/>
      <c r="E25" s="185"/>
    </row>
    <row r="26" spans="1:6" ht="15.6">
      <c r="B26" s="185"/>
      <c r="C26" s="185"/>
      <c r="D26" s="185"/>
      <c r="E26" s="185"/>
    </row>
    <row r="27" spans="1:6" ht="15.6">
      <c r="B27" s="185"/>
      <c r="C27" s="185"/>
      <c r="D27" s="185"/>
      <c r="E27" s="185"/>
    </row>
    <row r="28" spans="1:6" ht="15.6">
      <c r="A28" s="307"/>
      <c r="B28" s="307"/>
      <c r="C28" s="307"/>
      <c r="D28" s="307"/>
      <c r="E28" s="307"/>
      <c r="F28" s="307"/>
    </row>
    <row r="29" spans="1:6">
      <c r="A29" s="200"/>
      <c r="B29" s="200"/>
      <c r="C29" s="200"/>
      <c r="D29" s="200"/>
      <c r="E29" s="200"/>
      <c r="F29" s="200"/>
    </row>
    <row r="30" spans="1:6" ht="15.6">
      <c r="A30" s="200"/>
      <c r="B30" s="185" t="s">
        <v>426</v>
      </c>
      <c r="C30" s="200"/>
    </row>
    <row r="31" spans="1:6" ht="15.6">
      <c r="A31" s="200"/>
      <c r="B31" s="185"/>
      <c r="C31" s="200"/>
      <c r="D31" s="200"/>
      <c r="E31" s="200"/>
      <c r="F31" s="200"/>
    </row>
    <row r="32" spans="1:6" ht="18">
      <c r="A32" s="200"/>
      <c r="B32" s="200"/>
      <c r="C32" s="200"/>
      <c r="D32" s="308">
        <f>AUFBAU_DATUM-1</f>
        <v>42580</v>
      </c>
      <c r="E32" s="308"/>
      <c r="F32" s="308"/>
    </row>
    <row r="33" spans="1:6">
      <c r="A33" s="200"/>
      <c r="E33" s="200"/>
      <c r="F33" s="200"/>
    </row>
    <row r="34" spans="1:6">
      <c r="A34" s="200"/>
      <c r="E34" s="200"/>
      <c r="F34" s="200"/>
    </row>
    <row r="36" spans="1:6" ht="15.6">
      <c r="B36" s="185" t="s">
        <v>427</v>
      </c>
      <c r="C36" s="200"/>
      <c r="D36" s="200"/>
    </row>
    <row r="37" spans="1:6" ht="15.6">
      <c r="B37" s="185" t="s">
        <v>428</v>
      </c>
      <c r="C37" s="200"/>
      <c r="D37" s="200"/>
    </row>
  </sheetData>
  <sheetProtection selectLockedCells="1" selectUnlockedCells="1"/>
  <mergeCells count="3">
    <mergeCell ref="B16:C16"/>
    <mergeCell ref="A28:F28"/>
    <mergeCell ref="D32:F32"/>
  </mergeCells>
  <phoneticPr fontId="0" type="noConversion"/>
  <pageMargins left="1.3777777777777778" right="0.39374999999999999" top="0.51180555555555551" bottom="0.51180555555555551" header="0.51180555555555551" footer="0.51180555555555551"/>
  <pageSetup paperSize="9" scale="93" firstPageNumber="0" orientation="portrait" horizontalDpi="300"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5092"/>
  <sheetViews>
    <sheetView topLeftCell="A118" zoomScaleSheetLayoutView="100" workbookViewId="0">
      <selection activeCell="D129" sqref="D129:K138"/>
    </sheetView>
  </sheetViews>
  <sheetFormatPr baseColWidth="10" defaultColWidth="10.88671875" defaultRowHeight="15.9" customHeight="1"/>
  <cols>
    <col min="1" max="1" width="17.44140625" style="1" customWidth="1"/>
    <col min="2" max="3" width="1.6640625" style="1" customWidth="1"/>
    <col min="4" max="4" width="8.88671875" style="2" customWidth="1"/>
    <col min="5" max="5" width="6.5546875" style="2" customWidth="1"/>
    <col min="6" max="6" width="51.44140625" style="2" customWidth="1"/>
    <col min="7" max="7" width="6.109375" style="2" customWidth="1"/>
    <col min="8" max="8" width="8.5546875" style="2" customWidth="1"/>
    <col min="9" max="9" width="3.33203125" style="213" customWidth="1"/>
    <col min="10" max="11" width="3.33203125" style="3" customWidth="1"/>
    <col min="12" max="16384" width="10.88671875" style="2"/>
  </cols>
  <sheetData>
    <row r="1" spans="1:23" ht="45" customHeight="1">
      <c r="A1" s="4" t="s">
        <v>0</v>
      </c>
      <c r="B1" s="4" t="s">
        <v>1</v>
      </c>
      <c r="C1" s="4" t="s">
        <v>2</v>
      </c>
      <c r="D1" s="4" t="s">
        <v>3</v>
      </c>
      <c r="E1" s="4" t="s">
        <v>4</v>
      </c>
      <c r="F1" s="4" t="s">
        <v>5</v>
      </c>
      <c r="G1" s="4" t="s">
        <v>6</v>
      </c>
      <c r="H1" s="4" t="s">
        <v>4</v>
      </c>
      <c r="I1" s="4" t="s">
        <v>7</v>
      </c>
      <c r="J1" s="4" t="s">
        <v>8</v>
      </c>
      <c r="K1" s="4" t="s">
        <v>9</v>
      </c>
    </row>
    <row r="2" spans="1:23" ht="15.9" customHeight="1">
      <c r="A2" s="1" t="s">
        <v>175</v>
      </c>
      <c r="D2" s="17"/>
      <c r="E2" s="12"/>
      <c r="F2" s="12" t="s">
        <v>176</v>
      </c>
      <c r="G2" s="17"/>
      <c r="H2" s="12"/>
      <c r="I2" s="210">
        <v>-1</v>
      </c>
      <c r="J2" s="8">
        <v>15</v>
      </c>
      <c r="K2" s="8"/>
      <c r="L2" s="41"/>
      <c r="R2" s="14"/>
      <c r="S2" s="14"/>
      <c r="T2" s="14"/>
      <c r="U2" s="14"/>
      <c r="V2" s="14"/>
      <c r="W2" s="14"/>
    </row>
    <row r="3" spans="1:23" ht="15.9" customHeight="1">
      <c r="D3" s="17"/>
      <c r="E3" s="12"/>
      <c r="F3" s="12"/>
      <c r="G3" s="17"/>
      <c r="H3" s="12"/>
      <c r="I3" s="210">
        <v>0</v>
      </c>
      <c r="J3" s="8">
        <v>15</v>
      </c>
      <c r="K3" s="8"/>
      <c r="R3" s="14"/>
      <c r="S3" s="14"/>
      <c r="T3" s="14"/>
      <c r="U3" s="14"/>
      <c r="V3" s="14"/>
      <c r="W3" s="14"/>
    </row>
    <row r="4" spans="1:23" ht="15.9" customHeight="1">
      <c r="C4" s="1" t="s">
        <v>177</v>
      </c>
      <c r="D4" s="17"/>
      <c r="E4" s="12"/>
      <c r="F4" s="12"/>
      <c r="G4" s="17"/>
      <c r="H4" s="12"/>
      <c r="I4" s="210"/>
      <c r="J4" s="8"/>
      <c r="K4" s="8"/>
      <c r="R4" s="14"/>
      <c r="S4" s="14"/>
      <c r="T4" s="14"/>
      <c r="U4" s="14"/>
      <c r="V4" s="14"/>
      <c r="W4" s="14"/>
    </row>
    <row r="5" spans="1:23" ht="15.9" customHeight="1">
      <c r="D5" s="17">
        <f>Referenz!$A$15*G5/1000</f>
        <v>5.8</v>
      </c>
      <c r="E5" s="12" t="s">
        <v>25</v>
      </c>
      <c r="F5" s="12" t="s">
        <v>178</v>
      </c>
      <c r="G5" s="12">
        <v>20</v>
      </c>
      <c r="H5" s="12" t="s">
        <v>90</v>
      </c>
      <c r="I5" s="210">
        <v>17</v>
      </c>
      <c r="J5" s="8">
        <v>15</v>
      </c>
      <c r="K5" s="8"/>
      <c r="R5" s="14"/>
      <c r="S5" s="14"/>
      <c r="T5" s="14"/>
      <c r="U5" s="14"/>
      <c r="V5" s="14"/>
      <c r="W5" s="14"/>
    </row>
    <row r="6" spans="1:23" ht="15.9" customHeight="1">
      <c r="D6" s="18">
        <f>Referenz!$A$15*G6/1000</f>
        <v>8.6999999999999993</v>
      </c>
      <c r="E6" s="12" t="s">
        <v>15</v>
      </c>
      <c r="F6" s="12" t="s">
        <v>179</v>
      </c>
      <c r="G6" s="12">
        <v>30</v>
      </c>
      <c r="H6" s="12" t="s">
        <v>17</v>
      </c>
      <c r="I6" s="210">
        <v>16</v>
      </c>
      <c r="J6" s="8">
        <v>15</v>
      </c>
      <c r="K6" s="8"/>
      <c r="R6" s="14"/>
      <c r="S6" s="14"/>
      <c r="T6" s="14"/>
      <c r="U6" s="14"/>
      <c r="V6" s="14"/>
      <c r="W6" s="14"/>
    </row>
    <row r="7" spans="1:23" ht="15.9" customHeight="1">
      <c r="B7" s="38"/>
      <c r="I7" s="212"/>
      <c r="J7" s="8"/>
      <c r="K7" s="8"/>
      <c r="R7" s="14"/>
      <c r="S7" s="14"/>
      <c r="T7" s="14"/>
      <c r="U7" s="14"/>
      <c r="V7" s="14"/>
      <c r="W7" s="14"/>
    </row>
    <row r="8" spans="1:23" ht="15.9" customHeight="1">
      <c r="C8" s="1" t="s">
        <v>180</v>
      </c>
      <c r="I8" s="212"/>
      <c r="J8" s="8"/>
      <c r="K8" s="8"/>
      <c r="R8" s="14"/>
      <c r="S8" s="14"/>
      <c r="T8" s="14"/>
      <c r="U8" s="14"/>
      <c r="V8" s="14"/>
      <c r="W8" s="14"/>
    </row>
    <row r="9" spans="1:23" ht="15.9" customHeight="1">
      <c r="D9" s="2">
        <f>Referenz!$A$15*G9/1000</f>
        <v>10.875</v>
      </c>
      <c r="E9" s="2" t="s">
        <v>15</v>
      </c>
      <c r="F9" s="2" t="s">
        <v>181</v>
      </c>
      <c r="G9" s="2">
        <v>37.5</v>
      </c>
      <c r="H9" s="2" t="s">
        <v>17</v>
      </c>
      <c r="I9" s="212">
        <v>9</v>
      </c>
      <c r="J9" s="8">
        <v>15</v>
      </c>
      <c r="K9" s="8"/>
      <c r="R9" s="14"/>
      <c r="S9" s="14"/>
      <c r="T9" s="14"/>
      <c r="U9" s="14"/>
      <c r="V9" s="14"/>
      <c r="W9" s="14"/>
    </row>
    <row r="10" spans="1:23" ht="15.9" customHeight="1">
      <c r="D10" s="2">
        <f>Referenz!$A$15*G10/1000</f>
        <v>14.5</v>
      </c>
      <c r="E10" s="2" t="s">
        <v>41</v>
      </c>
      <c r="F10" s="2" t="s">
        <v>182</v>
      </c>
      <c r="G10" s="2">
        <v>50</v>
      </c>
      <c r="H10" s="2" t="s">
        <v>136</v>
      </c>
      <c r="I10" s="212">
        <v>4</v>
      </c>
      <c r="J10" s="8">
        <v>15</v>
      </c>
      <c r="K10" s="8"/>
      <c r="R10" s="14"/>
      <c r="S10" s="14"/>
      <c r="T10" s="14"/>
      <c r="U10" s="14"/>
      <c r="V10" s="14"/>
      <c r="W10" s="14"/>
    </row>
    <row r="11" spans="1:23" ht="15.9" customHeight="1">
      <c r="D11" s="2">
        <f>Referenz!$A$15*G11/1000</f>
        <v>14.5</v>
      </c>
      <c r="E11" s="2" t="s">
        <v>41</v>
      </c>
      <c r="F11" s="2" t="s">
        <v>183</v>
      </c>
      <c r="G11" s="2">
        <v>50</v>
      </c>
      <c r="H11" s="2" t="s">
        <v>136</v>
      </c>
      <c r="I11" s="212">
        <v>4</v>
      </c>
      <c r="J11" s="8">
        <v>15</v>
      </c>
      <c r="K11" s="8"/>
      <c r="R11" s="14"/>
      <c r="S11" s="14"/>
      <c r="T11" s="14"/>
      <c r="U11" s="14"/>
      <c r="V11" s="14"/>
      <c r="W11" s="14"/>
    </row>
    <row r="12" spans="1:23" ht="15.9" customHeight="1">
      <c r="I12" s="212"/>
      <c r="J12" s="8"/>
      <c r="K12" s="8"/>
      <c r="R12" s="14"/>
      <c r="S12" s="14"/>
      <c r="T12" s="14"/>
      <c r="U12" s="14"/>
      <c r="V12" s="14"/>
      <c r="W12" s="14"/>
    </row>
    <row r="13" spans="1:23" ht="15.9" customHeight="1">
      <c r="C13" s="1" t="s">
        <v>184</v>
      </c>
      <c r="I13" s="212"/>
      <c r="J13" s="8"/>
      <c r="K13" s="8"/>
      <c r="R13" s="14"/>
      <c r="S13" s="14"/>
      <c r="T13" s="14"/>
      <c r="U13" s="14"/>
      <c r="V13" s="14"/>
      <c r="W13" s="14"/>
    </row>
    <row r="14" spans="1:23" ht="15.9" customHeight="1">
      <c r="D14" s="2">
        <f>Referenz!$A$15*G14/1000</f>
        <v>21.75</v>
      </c>
      <c r="E14" s="2" t="s">
        <v>15</v>
      </c>
      <c r="F14" s="2" t="s">
        <v>74</v>
      </c>
      <c r="G14" s="2">
        <f>15000/200</f>
        <v>75</v>
      </c>
      <c r="H14" s="2" t="s">
        <v>17</v>
      </c>
      <c r="I14" s="212"/>
      <c r="J14" s="8">
        <v>15</v>
      </c>
      <c r="K14" s="8"/>
      <c r="R14" s="14"/>
      <c r="S14" s="14"/>
      <c r="T14" s="14"/>
      <c r="U14" s="14"/>
      <c r="V14" s="14"/>
      <c r="W14" s="14"/>
    </row>
    <row r="15" spans="1:23" ht="15.9" customHeight="1">
      <c r="D15" s="2">
        <f>Referenz!$A$15*G15/1000</f>
        <v>7.25</v>
      </c>
      <c r="E15" s="2" t="s">
        <v>15</v>
      </c>
      <c r="F15" s="2" t="s">
        <v>75</v>
      </c>
      <c r="G15" s="2">
        <f>5000/200</f>
        <v>25</v>
      </c>
      <c r="H15" s="2" t="s">
        <v>17</v>
      </c>
      <c r="I15" s="212"/>
      <c r="J15" s="8">
        <v>15</v>
      </c>
      <c r="K15" s="8"/>
      <c r="R15" s="14"/>
      <c r="S15" s="14"/>
      <c r="T15" s="14"/>
      <c r="U15" s="14"/>
      <c r="V15" s="14"/>
      <c r="W15" s="14"/>
    </row>
    <row r="16" spans="1:23" ht="15.9" customHeight="1">
      <c r="D16" s="2">
        <f>Referenz!$A$15*G16</f>
        <v>2.9</v>
      </c>
      <c r="E16" s="2" t="s">
        <v>29</v>
      </c>
      <c r="F16" s="2" t="s">
        <v>143</v>
      </c>
      <c r="G16" s="2">
        <v>0.01</v>
      </c>
      <c r="H16" s="2" t="s">
        <v>29</v>
      </c>
      <c r="I16" s="212"/>
      <c r="J16" s="8">
        <v>15</v>
      </c>
      <c r="K16" s="8"/>
      <c r="R16" s="14"/>
      <c r="S16" s="14"/>
      <c r="T16" s="14"/>
      <c r="U16" s="14"/>
      <c r="V16" s="14"/>
      <c r="W16" s="14"/>
    </row>
    <row r="17" spans="1:23" ht="15.9" customHeight="1">
      <c r="I17" s="212"/>
      <c r="J17" s="8"/>
      <c r="K17" s="8"/>
      <c r="R17" s="14"/>
      <c r="S17" s="14"/>
      <c r="T17" s="14"/>
      <c r="U17" s="14"/>
      <c r="V17" s="14"/>
      <c r="W17" s="14"/>
    </row>
    <row r="18" spans="1:23" ht="15.9" customHeight="1">
      <c r="A18" s="48"/>
      <c r="B18" s="44" t="s">
        <v>23</v>
      </c>
      <c r="C18" s="11" t="s">
        <v>157</v>
      </c>
      <c r="F18" s="12"/>
      <c r="G18" s="12"/>
      <c r="H18" s="12"/>
      <c r="I18" s="210">
        <v>97</v>
      </c>
      <c r="J18" s="8">
        <v>12</v>
      </c>
      <c r="K18" s="8"/>
      <c r="R18" s="14"/>
      <c r="S18" s="14"/>
      <c r="T18" s="14"/>
      <c r="U18" s="14"/>
      <c r="V18" s="14"/>
      <c r="W18" s="14"/>
    </row>
    <row r="19" spans="1:23" ht="15.9" customHeight="1">
      <c r="D19" s="12"/>
      <c r="E19" s="12"/>
      <c r="F19" s="12"/>
      <c r="G19" s="12"/>
      <c r="H19" s="12"/>
      <c r="I19" s="210"/>
      <c r="J19" s="8"/>
      <c r="K19" s="8"/>
      <c r="R19" s="14"/>
      <c r="S19" s="14"/>
      <c r="T19" s="14"/>
      <c r="U19" s="14"/>
      <c r="V19" s="14"/>
      <c r="W19" s="14"/>
    </row>
    <row r="20" spans="1:23" ht="15.9" customHeight="1">
      <c r="D20" s="2">
        <f>Referenz!$A$15/1000*G20</f>
        <v>36.25</v>
      </c>
      <c r="E20" s="2" t="s">
        <v>15</v>
      </c>
      <c r="F20" s="2" t="s">
        <v>158</v>
      </c>
      <c r="G20" s="2">
        <v>125</v>
      </c>
      <c r="H20" s="2" t="s">
        <v>17</v>
      </c>
      <c r="I20" s="212">
        <v>16</v>
      </c>
      <c r="J20" s="8">
        <v>12</v>
      </c>
      <c r="K20" s="8"/>
      <c r="R20" s="14"/>
      <c r="S20" s="14"/>
      <c r="T20" s="14"/>
      <c r="U20" s="14"/>
      <c r="V20" s="14"/>
      <c r="W20" s="14"/>
    </row>
    <row r="21" spans="1:23" ht="15.9" customHeight="1">
      <c r="D21" s="2">
        <f>Referenz!$A$15/1000*G21</f>
        <v>14.499999999999998</v>
      </c>
      <c r="E21" s="2" t="s">
        <v>15</v>
      </c>
      <c r="F21" s="2" t="s">
        <v>159</v>
      </c>
      <c r="G21" s="2">
        <v>50</v>
      </c>
      <c r="H21" s="2" t="s">
        <v>17</v>
      </c>
      <c r="I21" s="212">
        <v>2</v>
      </c>
      <c r="J21" s="8">
        <v>12</v>
      </c>
      <c r="K21" s="8"/>
      <c r="R21" s="14"/>
      <c r="S21" s="14"/>
      <c r="T21" s="14"/>
      <c r="U21" s="14"/>
      <c r="V21" s="14"/>
      <c r="W21" s="14"/>
    </row>
    <row r="22" spans="1:23" ht="15.9" customHeight="1">
      <c r="D22" s="23">
        <f>Referenz!$A$15/1000*G22</f>
        <v>14.499999999999998</v>
      </c>
      <c r="E22" s="12" t="s">
        <v>41</v>
      </c>
      <c r="F22" s="12" t="s">
        <v>160</v>
      </c>
      <c r="G22" s="2">
        <v>50</v>
      </c>
      <c r="H22" s="2" t="s">
        <v>136</v>
      </c>
      <c r="I22" s="212">
        <v>9</v>
      </c>
      <c r="J22" s="8">
        <v>12</v>
      </c>
      <c r="K22" s="8"/>
      <c r="R22" s="14"/>
      <c r="S22" s="14"/>
      <c r="T22" s="14"/>
      <c r="U22" s="14"/>
      <c r="V22" s="14"/>
      <c r="W22" s="14"/>
    </row>
    <row r="23" spans="1:23" ht="15.9" customHeight="1">
      <c r="D23" s="19">
        <f>Referenz!$A$15/1000*G23</f>
        <v>8.6999999999999993</v>
      </c>
      <c r="E23" s="12" t="s">
        <v>41</v>
      </c>
      <c r="F23" s="12" t="s">
        <v>161</v>
      </c>
      <c r="G23" s="2">
        <v>30</v>
      </c>
      <c r="H23" s="2" t="s">
        <v>136</v>
      </c>
      <c r="I23" s="212">
        <v>5</v>
      </c>
      <c r="J23" s="8">
        <v>12</v>
      </c>
      <c r="K23" s="8"/>
      <c r="R23" s="14"/>
      <c r="S23" s="14"/>
      <c r="T23" s="14"/>
      <c r="U23" s="14"/>
      <c r="V23" s="14"/>
      <c r="W23" s="14"/>
    </row>
    <row r="24" spans="1:23" ht="15.9" customHeight="1">
      <c r="D24" s="2">
        <f>Referenz!$A$15*G24</f>
        <v>58</v>
      </c>
      <c r="E24" s="2" t="s">
        <v>36</v>
      </c>
      <c r="F24" s="2" t="s">
        <v>54</v>
      </c>
      <c r="G24" s="2">
        <v>0.2</v>
      </c>
      <c r="H24" s="2" t="s">
        <v>36</v>
      </c>
      <c r="I24" s="212">
        <v>3</v>
      </c>
      <c r="J24" s="8">
        <v>12</v>
      </c>
      <c r="K24" s="8"/>
      <c r="R24" s="14"/>
      <c r="S24" s="14"/>
      <c r="T24" s="14"/>
      <c r="U24" s="14"/>
      <c r="V24" s="14"/>
      <c r="W24" s="14"/>
    </row>
    <row r="25" spans="1:23" ht="15.9" customHeight="1">
      <c r="D25" s="2">
        <f>Referenz!$A$15*G25</f>
        <v>1.45</v>
      </c>
      <c r="E25" s="2" t="s">
        <v>104</v>
      </c>
      <c r="F25" s="2" t="s">
        <v>162</v>
      </c>
      <c r="G25" s="2">
        <f>1/200</f>
        <v>5.0000000000000001E-3</v>
      </c>
      <c r="H25" s="2" t="s">
        <v>104</v>
      </c>
      <c r="I25" s="212">
        <v>16</v>
      </c>
      <c r="J25" s="8">
        <v>12</v>
      </c>
      <c r="K25" s="8"/>
      <c r="R25" s="14"/>
      <c r="S25" s="14"/>
      <c r="T25" s="14"/>
      <c r="U25" s="14"/>
      <c r="V25" s="14"/>
      <c r="W25" s="14"/>
    </row>
    <row r="26" spans="1:23" ht="15.9" customHeight="1">
      <c r="D26" s="2">
        <f>Referenz!$A$15*G26</f>
        <v>5.0750000000000002</v>
      </c>
      <c r="E26" s="2" t="s">
        <v>29</v>
      </c>
      <c r="F26" s="2" t="s">
        <v>163</v>
      </c>
      <c r="G26" s="2">
        <f>3.5/200</f>
        <v>1.7500000000000002E-2</v>
      </c>
      <c r="H26" s="2" t="s">
        <v>29</v>
      </c>
      <c r="I26" s="212">
        <v>17</v>
      </c>
      <c r="J26" s="8">
        <v>12</v>
      </c>
      <c r="K26" s="8"/>
      <c r="R26" s="14"/>
      <c r="S26" s="14"/>
      <c r="T26" s="14"/>
      <c r="U26" s="14"/>
      <c r="V26" s="14"/>
      <c r="W26" s="14"/>
    </row>
    <row r="27" spans="1:23" ht="15.9" customHeight="1">
      <c r="D27" s="2">
        <f>Referenz!$A$15*G27/1000</f>
        <v>1.45</v>
      </c>
      <c r="E27" s="2" t="s">
        <v>27</v>
      </c>
      <c r="F27" s="2" t="s">
        <v>118</v>
      </c>
      <c r="G27" s="2">
        <v>5</v>
      </c>
      <c r="H27" s="2" t="s">
        <v>17</v>
      </c>
      <c r="I27" s="212">
        <v>16</v>
      </c>
      <c r="J27" s="8">
        <v>12</v>
      </c>
      <c r="K27" s="8"/>
      <c r="R27" s="14"/>
      <c r="S27" s="14"/>
      <c r="T27" s="14"/>
      <c r="U27" s="14"/>
      <c r="V27" s="14"/>
      <c r="W27" s="14"/>
    </row>
    <row r="28" spans="1:23" ht="15.9" customHeight="1">
      <c r="I28" s="227"/>
      <c r="J28" s="228"/>
      <c r="K28" s="228"/>
      <c r="R28" s="14"/>
      <c r="S28" s="14"/>
      <c r="T28" s="14"/>
      <c r="U28" s="14"/>
      <c r="V28" s="14"/>
      <c r="W28" s="14"/>
    </row>
    <row r="29" spans="1:23" ht="15.9" customHeight="1">
      <c r="C29" s="1" t="s">
        <v>185</v>
      </c>
      <c r="R29" s="14"/>
      <c r="S29" s="14"/>
      <c r="T29" s="14"/>
      <c r="U29" s="14"/>
      <c r="V29" s="14"/>
      <c r="W29" s="14"/>
    </row>
    <row r="30" spans="1:23" ht="15.9" customHeight="1">
      <c r="D30" s="33">
        <f>Referenz!$A$15*G30/1000</f>
        <v>46.4</v>
      </c>
      <c r="E30" s="12" t="s">
        <v>15</v>
      </c>
      <c r="F30" s="12" t="s">
        <v>78</v>
      </c>
      <c r="G30" s="23">
        <v>160</v>
      </c>
      <c r="H30" s="2" t="s">
        <v>17</v>
      </c>
      <c r="R30" s="14"/>
      <c r="S30" s="14"/>
      <c r="T30" s="14"/>
      <c r="U30" s="14"/>
      <c r="V30" s="14"/>
      <c r="W30" s="14"/>
    </row>
    <row r="31" spans="1:23" ht="15.9" customHeight="1">
      <c r="D31" s="32">
        <f>Referenz!$A$15*G31/1000</f>
        <v>4.6399999999999997</v>
      </c>
      <c r="E31" s="12" t="s">
        <v>15</v>
      </c>
      <c r="F31" s="12" t="s">
        <v>186</v>
      </c>
      <c r="G31" s="23">
        <v>16</v>
      </c>
      <c r="H31" s="2" t="s">
        <v>17</v>
      </c>
      <c r="R31" s="14"/>
      <c r="S31" s="14"/>
      <c r="T31" s="14"/>
      <c r="U31" s="14"/>
      <c r="V31" s="14"/>
      <c r="W31" s="14"/>
    </row>
    <row r="32" spans="1:23" ht="15.9" customHeight="1">
      <c r="D32" s="33">
        <f>Referenz!$A$15*G32/1000</f>
        <v>9.2799999999999994</v>
      </c>
      <c r="E32" s="12" t="s">
        <v>15</v>
      </c>
      <c r="F32" s="12" t="s">
        <v>187</v>
      </c>
      <c r="G32" s="23">
        <v>32</v>
      </c>
      <c r="H32" s="2" t="s">
        <v>17</v>
      </c>
      <c r="R32" s="14"/>
      <c r="S32" s="14"/>
      <c r="T32" s="14"/>
      <c r="U32" s="14"/>
      <c r="V32" s="14"/>
      <c r="W32" s="14"/>
    </row>
    <row r="33" spans="3:23" ht="15.9" customHeight="1">
      <c r="D33" s="33">
        <f>Referenz!$A$15*G33</f>
        <v>36.25</v>
      </c>
      <c r="E33" s="12"/>
      <c r="F33" s="12" t="s">
        <v>188</v>
      </c>
      <c r="G33" s="47">
        <v>0.125</v>
      </c>
      <c r="H33" s="2" t="s">
        <v>18</v>
      </c>
      <c r="R33" s="14"/>
      <c r="S33" s="14"/>
      <c r="T33" s="14"/>
      <c r="U33" s="14"/>
      <c r="V33" s="14"/>
      <c r="W33" s="14"/>
    </row>
    <row r="34" spans="3:23" ht="15.9" customHeight="1">
      <c r="D34" s="17">
        <f>Referenz!$A$15*G34</f>
        <v>348</v>
      </c>
      <c r="E34" s="2" t="s">
        <v>189</v>
      </c>
      <c r="F34" s="2" t="s">
        <v>190</v>
      </c>
      <c r="G34" s="19">
        <v>1.2</v>
      </c>
      <c r="H34" s="2" t="s">
        <v>191</v>
      </c>
      <c r="R34" s="14"/>
      <c r="S34" s="14"/>
      <c r="T34" s="14"/>
      <c r="U34" s="14"/>
      <c r="V34" s="14"/>
      <c r="W34" s="14"/>
    </row>
    <row r="35" spans="3:23" ht="15.9" customHeight="1">
      <c r="D35" s="17">
        <f>Referenz!$A$15*G35/1000</f>
        <v>11.6</v>
      </c>
      <c r="E35" s="2" t="s">
        <v>41</v>
      </c>
      <c r="F35" s="2" t="s">
        <v>192</v>
      </c>
      <c r="G35" s="23">
        <v>40</v>
      </c>
      <c r="H35" s="2" t="s">
        <v>136</v>
      </c>
      <c r="R35" s="14"/>
      <c r="S35" s="14"/>
      <c r="T35" s="14"/>
      <c r="U35" s="14"/>
      <c r="V35" s="14"/>
      <c r="W35" s="14"/>
    </row>
    <row r="36" spans="3:23" ht="15.9" customHeight="1">
      <c r="D36" s="17">
        <f>Referenz!$A$15*G36/1000</f>
        <v>31.03</v>
      </c>
      <c r="E36" s="2" t="s">
        <v>41</v>
      </c>
      <c r="F36" s="2" t="s">
        <v>193</v>
      </c>
      <c r="G36" s="23">
        <v>107</v>
      </c>
      <c r="H36" s="2" t="s">
        <v>136</v>
      </c>
      <c r="R36" s="14"/>
      <c r="S36" s="14"/>
      <c r="T36" s="14"/>
      <c r="U36" s="14"/>
      <c r="V36" s="14"/>
      <c r="W36" s="14"/>
    </row>
    <row r="37" spans="3:23" ht="15.75" customHeight="1">
      <c r="D37" s="17"/>
      <c r="G37" s="23"/>
      <c r="R37" s="14"/>
      <c r="S37" s="14"/>
      <c r="T37" s="14"/>
      <c r="U37" s="14"/>
      <c r="V37" s="14"/>
      <c r="W37" s="14"/>
    </row>
    <row r="38" spans="3:23" ht="15.9" customHeight="1">
      <c r="D38" s="2">
        <f>Referenz!$A$15*G38/1000</f>
        <v>21.75</v>
      </c>
      <c r="E38" s="2" t="s">
        <v>15</v>
      </c>
      <c r="F38" s="2" t="s">
        <v>74</v>
      </c>
      <c r="G38" s="2">
        <f>15000/200</f>
        <v>75</v>
      </c>
      <c r="H38" s="2" t="s">
        <v>17</v>
      </c>
      <c r="R38" s="14"/>
      <c r="S38" s="14"/>
      <c r="T38" s="14"/>
      <c r="U38" s="14"/>
      <c r="V38" s="14"/>
      <c r="W38" s="14"/>
    </row>
    <row r="39" spans="3:23" ht="15.9" customHeight="1">
      <c r="D39" s="2">
        <f>Referenz!$A$15*G39/1000</f>
        <v>7.25</v>
      </c>
      <c r="E39" s="2" t="s">
        <v>15</v>
      </c>
      <c r="F39" s="2" t="s">
        <v>75</v>
      </c>
      <c r="G39" s="2">
        <f>5000/200</f>
        <v>25</v>
      </c>
      <c r="H39" s="2" t="s">
        <v>17</v>
      </c>
      <c r="R39" s="14"/>
      <c r="S39" s="14"/>
      <c r="T39" s="14"/>
      <c r="U39" s="14"/>
      <c r="V39" s="14"/>
      <c r="W39" s="14"/>
    </row>
    <row r="40" spans="3:23" ht="15.9" customHeight="1">
      <c r="D40" s="2">
        <f>Referenz!$A$15*G40</f>
        <v>2.9</v>
      </c>
      <c r="E40" s="2" t="s">
        <v>29</v>
      </c>
      <c r="F40" s="2" t="s">
        <v>143</v>
      </c>
      <c r="G40" s="2">
        <v>0.01</v>
      </c>
      <c r="H40" s="2" t="s">
        <v>29</v>
      </c>
      <c r="R40" s="14"/>
      <c r="S40" s="14"/>
      <c r="T40" s="14"/>
      <c r="U40" s="14"/>
      <c r="V40" s="14"/>
      <c r="W40" s="14"/>
    </row>
    <row r="41" spans="3:23" ht="15.9" customHeight="1">
      <c r="D41" s="12"/>
      <c r="E41" s="12"/>
      <c r="F41" s="12"/>
      <c r="G41" s="12"/>
      <c r="H41" s="12"/>
      <c r="R41" s="14"/>
      <c r="S41" s="14"/>
      <c r="T41" s="14"/>
      <c r="U41" s="14"/>
      <c r="V41" s="14"/>
      <c r="W41" s="14"/>
    </row>
    <row r="42" spans="3:23" ht="15.9" customHeight="1">
      <c r="C42" s="27" t="s">
        <v>194</v>
      </c>
      <c r="D42" s="27"/>
      <c r="E42" s="27"/>
      <c r="F42" s="27"/>
      <c r="G42" s="14"/>
      <c r="H42" s="14"/>
      <c r="R42" s="14"/>
      <c r="S42" s="14"/>
      <c r="T42" s="14"/>
      <c r="U42" s="14"/>
      <c r="V42" s="14"/>
      <c r="W42" s="14"/>
    </row>
    <row r="43" spans="3:23" ht="15.9" customHeight="1">
      <c r="C43" s="27"/>
      <c r="D43" s="14"/>
      <c r="E43" s="14"/>
      <c r="F43" s="14"/>
      <c r="G43" s="14"/>
      <c r="H43" s="14"/>
      <c r="R43" s="14"/>
      <c r="S43" s="14"/>
      <c r="T43" s="14"/>
      <c r="U43" s="14"/>
      <c r="V43" s="14"/>
      <c r="W43" s="14"/>
    </row>
    <row r="44" spans="3:23" ht="15.9" customHeight="1">
      <c r="C44" s="27"/>
      <c r="D44" s="14">
        <f>Referenz!$A$15/1000*G44</f>
        <v>3.6249999999999996</v>
      </c>
      <c r="E44" s="14" t="s">
        <v>15</v>
      </c>
      <c r="F44" s="14" t="s">
        <v>195</v>
      </c>
      <c r="G44" s="14">
        <v>12.5</v>
      </c>
      <c r="H44" s="14" t="s">
        <v>17</v>
      </c>
      <c r="R44" s="14"/>
      <c r="S44" s="14"/>
      <c r="T44" s="14"/>
      <c r="U44" s="14"/>
      <c r="V44" s="14"/>
      <c r="W44" s="14"/>
    </row>
    <row r="45" spans="3:23" ht="15.9" customHeight="1">
      <c r="C45" s="27"/>
      <c r="D45" s="14">
        <f>Referenz!$A$15/1000*G45</f>
        <v>3.6249999999999996</v>
      </c>
      <c r="E45" s="14" t="s">
        <v>15</v>
      </c>
      <c r="F45" s="14" t="s">
        <v>196</v>
      </c>
      <c r="G45" s="14">
        <v>12.5</v>
      </c>
      <c r="H45" s="14" t="s">
        <v>17</v>
      </c>
      <c r="R45" s="14"/>
      <c r="S45" s="14"/>
      <c r="T45" s="14"/>
      <c r="U45" s="14"/>
      <c r="V45" s="14"/>
      <c r="W45" s="14"/>
    </row>
    <row r="46" spans="3:23" ht="15.9" customHeight="1">
      <c r="C46" s="27"/>
      <c r="D46" s="14">
        <f>Referenz!$A$15/1000*G46</f>
        <v>3.6249999999999996</v>
      </c>
      <c r="E46" s="14" t="s">
        <v>15</v>
      </c>
      <c r="F46" s="14" t="s">
        <v>197</v>
      </c>
      <c r="G46" s="14">
        <v>12.5</v>
      </c>
      <c r="H46" s="14" t="s">
        <v>17</v>
      </c>
      <c r="R46" s="14"/>
      <c r="S46" s="14"/>
      <c r="T46" s="14"/>
      <c r="U46" s="14"/>
      <c r="V46" s="14"/>
      <c r="W46" s="14"/>
    </row>
    <row r="47" spans="3:23" ht="15.9" customHeight="1">
      <c r="C47" s="27"/>
      <c r="D47" s="14">
        <f>Referenz!$A$15/1000*G47</f>
        <v>9.2799999999999994</v>
      </c>
      <c r="E47" s="14" t="s">
        <v>15</v>
      </c>
      <c r="F47" s="14" t="s">
        <v>198</v>
      </c>
      <c r="G47" s="14">
        <v>32</v>
      </c>
      <c r="H47" s="14" t="s">
        <v>17</v>
      </c>
      <c r="R47" s="14"/>
      <c r="S47" s="14"/>
      <c r="T47" s="14"/>
      <c r="U47" s="14"/>
      <c r="V47" s="14"/>
      <c r="W47" s="14"/>
    </row>
    <row r="48" spans="3:23" ht="15.9" customHeight="1">
      <c r="C48" s="27"/>
      <c r="D48" s="36">
        <f>Referenz!$A$15*G48</f>
        <v>1.45</v>
      </c>
      <c r="E48" s="14" t="s">
        <v>29</v>
      </c>
      <c r="F48" s="14" t="s">
        <v>30</v>
      </c>
      <c r="G48" s="64">
        <v>5.0000000000000001E-3</v>
      </c>
      <c r="H48" s="14" t="s">
        <v>29</v>
      </c>
      <c r="R48" s="14"/>
      <c r="S48" s="14"/>
      <c r="T48" s="14"/>
      <c r="U48" s="14"/>
      <c r="V48" s="14"/>
      <c r="W48" s="14"/>
    </row>
    <row r="49" spans="3:23" ht="15.9" customHeight="1">
      <c r="C49" s="27"/>
      <c r="D49" s="36">
        <f>Referenz!$A$15/1000*G49</f>
        <v>17.399999999999999</v>
      </c>
      <c r="E49" s="14" t="s">
        <v>15</v>
      </c>
      <c r="F49" s="14" t="s">
        <v>28</v>
      </c>
      <c r="G49" s="36">
        <v>60</v>
      </c>
      <c r="H49" s="14" t="s">
        <v>17</v>
      </c>
      <c r="R49" s="14"/>
      <c r="S49" s="14"/>
      <c r="T49" s="14"/>
      <c r="U49" s="14"/>
      <c r="V49" s="14"/>
      <c r="W49" s="14"/>
    </row>
    <row r="50" spans="3:23" ht="15.9" customHeight="1">
      <c r="C50" s="27"/>
      <c r="D50" s="36"/>
      <c r="E50" s="14"/>
      <c r="F50" s="14" t="s">
        <v>199</v>
      </c>
      <c r="G50" s="36"/>
      <c r="H50" s="14"/>
      <c r="R50" s="14"/>
      <c r="S50" s="14"/>
      <c r="T50" s="14"/>
      <c r="U50" s="14"/>
      <c r="V50" s="14"/>
      <c r="W50" s="14"/>
    </row>
    <row r="51" spans="3:23" ht="15.9" customHeight="1">
      <c r="R51" s="14"/>
      <c r="S51" s="14"/>
      <c r="T51" s="14"/>
      <c r="U51" s="14"/>
      <c r="V51" s="14"/>
      <c r="W51" s="14"/>
    </row>
    <row r="52" spans="3:23" ht="15.9" customHeight="1">
      <c r="C52" s="11" t="s">
        <v>200</v>
      </c>
      <c r="F52" s="12"/>
      <c r="G52" s="12"/>
      <c r="H52" s="12"/>
      <c r="R52" s="14"/>
      <c r="S52" s="14"/>
      <c r="T52" s="14"/>
      <c r="U52" s="14"/>
      <c r="V52" s="14"/>
      <c r="W52" s="14"/>
    </row>
    <row r="53" spans="3:23" ht="15.9" customHeight="1">
      <c r="D53" s="12"/>
      <c r="E53" s="12"/>
      <c r="F53" s="12"/>
      <c r="G53" s="12"/>
      <c r="H53" s="12"/>
      <c r="R53" s="14"/>
      <c r="S53" s="14"/>
      <c r="T53" s="14"/>
      <c r="U53" s="14"/>
      <c r="V53" s="14"/>
      <c r="W53" s="14"/>
    </row>
    <row r="54" spans="3:23" ht="15.9" customHeight="1">
      <c r="D54" s="17">
        <f>Referenz!$A$15*G54+10</f>
        <v>56.4</v>
      </c>
      <c r="E54" s="12" t="s">
        <v>41</v>
      </c>
      <c r="F54" s="12" t="s">
        <v>42</v>
      </c>
      <c r="G54" s="26">
        <v>0.16</v>
      </c>
      <c r="H54" s="12" t="s">
        <v>41</v>
      </c>
      <c r="R54" s="14"/>
      <c r="S54" s="14"/>
      <c r="T54" s="14"/>
      <c r="U54" s="14"/>
      <c r="V54" s="14"/>
      <c r="W54" s="14"/>
    </row>
    <row r="55" spans="3:23" ht="15.9" customHeight="1">
      <c r="D55" s="17">
        <f>Referenz!$A$15*G55+10</f>
        <v>33.200000000000003</v>
      </c>
      <c r="E55" s="12" t="s">
        <v>41</v>
      </c>
      <c r="F55" s="12" t="s">
        <v>43</v>
      </c>
      <c r="G55" s="26">
        <v>0.08</v>
      </c>
      <c r="H55" s="12" t="s">
        <v>41</v>
      </c>
      <c r="R55" s="14"/>
      <c r="S55" s="14"/>
      <c r="T55" s="14"/>
      <c r="U55" s="14"/>
      <c r="V55" s="14"/>
      <c r="W55" s="14"/>
    </row>
    <row r="56" spans="3:23" ht="15.9" customHeight="1">
      <c r="D56" s="18">
        <f>Referenz!$A$15/1000*G56</f>
        <v>5.8</v>
      </c>
      <c r="E56" s="12" t="s">
        <v>15</v>
      </c>
      <c r="F56" s="12" t="s">
        <v>44</v>
      </c>
      <c r="G56" s="17">
        <v>20</v>
      </c>
      <c r="H56" s="12" t="s">
        <v>17</v>
      </c>
      <c r="R56" s="14"/>
      <c r="S56" s="14"/>
      <c r="T56" s="14"/>
      <c r="U56" s="14"/>
      <c r="V56" s="14"/>
      <c r="W56" s="14"/>
    </row>
    <row r="57" spans="3:23" ht="15.9" customHeight="1">
      <c r="D57" s="17">
        <f>Referenz!$A$15/1000*G57</f>
        <v>23.2</v>
      </c>
      <c r="E57" s="12" t="s">
        <v>15</v>
      </c>
      <c r="F57" s="12" t="s">
        <v>45</v>
      </c>
      <c r="G57" s="17">
        <v>80</v>
      </c>
      <c r="H57" s="12" t="s">
        <v>17</v>
      </c>
      <c r="R57" s="14"/>
      <c r="S57" s="14"/>
      <c r="T57" s="14"/>
      <c r="U57" s="14"/>
      <c r="V57" s="14"/>
      <c r="W57" s="14"/>
    </row>
    <row r="58" spans="3:23" ht="15.9" customHeight="1">
      <c r="D58" s="18">
        <f>Referenz!$A$15/1000*G58</f>
        <v>5.8</v>
      </c>
      <c r="E58" s="12" t="s">
        <v>15</v>
      </c>
      <c r="F58" s="12" t="s">
        <v>46</v>
      </c>
      <c r="G58" s="17">
        <v>20</v>
      </c>
      <c r="H58" s="12" t="s">
        <v>17</v>
      </c>
      <c r="R58" s="14"/>
      <c r="S58" s="14"/>
      <c r="T58" s="14"/>
      <c r="U58" s="14"/>
      <c r="V58" s="14"/>
      <c r="W58" s="14"/>
    </row>
    <row r="59" spans="3:23" ht="15.9" customHeight="1">
      <c r="D59" s="18">
        <f>Referenz!$A$15/1000*G59</f>
        <v>2.9</v>
      </c>
      <c r="E59" s="12" t="s">
        <v>15</v>
      </c>
      <c r="F59" s="12" t="s">
        <v>26</v>
      </c>
      <c r="G59" s="17">
        <v>10</v>
      </c>
      <c r="H59" s="12" t="s">
        <v>17</v>
      </c>
      <c r="R59" s="14"/>
      <c r="S59" s="14"/>
      <c r="T59" s="14"/>
      <c r="U59" s="14"/>
      <c r="V59" s="14"/>
      <c r="W59" s="14"/>
    </row>
    <row r="60" spans="3:23" ht="15.9" customHeight="1">
      <c r="D60" s="17">
        <f>Referenz!$A$15*G60</f>
        <v>174</v>
      </c>
      <c r="E60" s="12"/>
      <c r="F60" s="12" t="s">
        <v>201</v>
      </c>
      <c r="G60" s="18">
        <v>0.6</v>
      </c>
      <c r="H60" s="12"/>
      <c r="R60" s="14"/>
      <c r="S60" s="14"/>
      <c r="T60" s="14"/>
      <c r="U60" s="14"/>
      <c r="V60" s="14"/>
      <c r="W60" s="14"/>
    </row>
    <row r="61" spans="3:23" ht="15.9" customHeight="1">
      <c r="D61" s="17">
        <f>Referenz!$A$15/1000*G61</f>
        <v>5.8</v>
      </c>
      <c r="E61" s="12" t="s">
        <v>15</v>
      </c>
      <c r="F61" s="12" t="s">
        <v>28</v>
      </c>
      <c r="G61" s="17">
        <v>20</v>
      </c>
      <c r="H61" s="12" t="s">
        <v>17</v>
      </c>
      <c r="R61" s="14"/>
      <c r="S61" s="14"/>
      <c r="T61" s="14"/>
      <c r="U61" s="14"/>
      <c r="V61" s="14"/>
      <c r="W61" s="14"/>
    </row>
    <row r="62" spans="3:23" ht="15.9" customHeight="1">
      <c r="D62" s="18">
        <f>Referenz!$A$15/1000*G62</f>
        <v>4.3499999999999996</v>
      </c>
      <c r="E62" s="12" t="s">
        <v>15</v>
      </c>
      <c r="F62" s="12" t="s">
        <v>16</v>
      </c>
      <c r="G62" s="17">
        <v>15</v>
      </c>
      <c r="H62" s="12" t="s">
        <v>17</v>
      </c>
      <c r="R62" s="14"/>
      <c r="S62" s="14"/>
      <c r="T62" s="14"/>
      <c r="U62" s="14"/>
      <c r="V62" s="14"/>
      <c r="W62" s="14"/>
    </row>
    <row r="63" spans="3:23" ht="15.9" customHeight="1">
      <c r="D63" s="18">
        <f>Referenz!$A$15/1000*G63</f>
        <v>2.9</v>
      </c>
      <c r="E63" s="12" t="s">
        <v>15</v>
      </c>
      <c r="F63" s="12" t="s">
        <v>202</v>
      </c>
      <c r="G63" s="17">
        <v>10</v>
      </c>
      <c r="H63" s="12" t="s">
        <v>17</v>
      </c>
      <c r="R63" s="14"/>
      <c r="S63" s="14"/>
      <c r="T63" s="14"/>
      <c r="U63" s="14"/>
      <c r="V63" s="14"/>
      <c r="W63" s="14"/>
    </row>
    <row r="64" spans="3:23" ht="15.9" customHeight="1">
      <c r="D64" s="17">
        <f>Referenz!$A$15/1000*G64</f>
        <v>34.799999999999997</v>
      </c>
      <c r="E64" s="12" t="s">
        <v>41</v>
      </c>
      <c r="F64" s="12" t="s">
        <v>203</v>
      </c>
      <c r="G64" s="17">
        <v>120</v>
      </c>
      <c r="H64" s="12" t="s">
        <v>136</v>
      </c>
      <c r="R64" s="14"/>
      <c r="S64" s="14"/>
      <c r="T64" s="14"/>
      <c r="U64" s="14"/>
      <c r="V64" s="14"/>
      <c r="W64" s="14"/>
    </row>
    <row r="65" spans="3:23" ht="15.9" customHeight="1">
      <c r="D65" s="18">
        <f>Referenz!$A$15/1000*G65</f>
        <v>10.149999999999999</v>
      </c>
      <c r="E65" s="12" t="s">
        <v>15</v>
      </c>
      <c r="F65" s="12" t="s">
        <v>186</v>
      </c>
      <c r="G65" s="17">
        <v>35</v>
      </c>
      <c r="H65" s="12" t="s">
        <v>17</v>
      </c>
      <c r="R65" s="14"/>
      <c r="S65" s="14"/>
      <c r="T65" s="14"/>
      <c r="U65" s="14"/>
      <c r="V65" s="14"/>
      <c r="W65" s="14"/>
    </row>
    <row r="66" spans="3:23" ht="15.9" customHeight="1">
      <c r="D66" s="2">
        <f>Referenz!$A$15*G66/1000</f>
        <v>10.875</v>
      </c>
      <c r="E66" s="2" t="s">
        <v>15</v>
      </c>
      <c r="F66" s="2" t="s">
        <v>181</v>
      </c>
      <c r="G66" s="2">
        <v>37.5</v>
      </c>
      <c r="H66" s="2" t="s">
        <v>17</v>
      </c>
      <c r="R66" s="14"/>
      <c r="S66" s="14"/>
      <c r="T66" s="14"/>
      <c r="U66" s="14"/>
      <c r="V66" s="14"/>
      <c r="W66" s="14"/>
    </row>
    <row r="67" spans="3:23" ht="15.9" customHeight="1">
      <c r="D67" s="17">
        <f>Referenz!$A$15*G67</f>
        <v>435</v>
      </c>
      <c r="E67" s="12" t="s">
        <v>18</v>
      </c>
      <c r="F67" s="12" t="s">
        <v>204</v>
      </c>
      <c r="G67" s="18">
        <v>1.5</v>
      </c>
      <c r="H67" s="12" t="s">
        <v>18</v>
      </c>
      <c r="R67" s="14"/>
      <c r="S67" s="14"/>
      <c r="T67" s="14"/>
      <c r="U67" s="14"/>
      <c r="V67" s="14"/>
      <c r="W67" s="14"/>
    </row>
    <row r="68" spans="3:23" ht="15.9" customHeight="1">
      <c r="D68" s="17">
        <f>Referenz!$A$15*G68</f>
        <v>174</v>
      </c>
      <c r="E68" s="12" t="s">
        <v>18</v>
      </c>
      <c r="F68" s="12" t="s">
        <v>205</v>
      </c>
      <c r="G68" s="18">
        <v>0.6</v>
      </c>
      <c r="H68" s="12"/>
      <c r="R68" s="14"/>
      <c r="S68" s="14"/>
      <c r="T68" s="14"/>
      <c r="U68" s="14"/>
      <c r="V68" s="14"/>
      <c r="W68" s="14"/>
    </row>
    <row r="69" spans="3:23" ht="15.9" customHeight="1">
      <c r="D69" s="17">
        <f>Referenz!$A$15*G69</f>
        <v>23.2</v>
      </c>
      <c r="E69" s="12" t="s">
        <v>18</v>
      </c>
      <c r="F69" s="12" t="s">
        <v>206</v>
      </c>
      <c r="G69" s="18">
        <v>0.08</v>
      </c>
      <c r="H69" s="12"/>
      <c r="R69" s="14"/>
      <c r="S69" s="14"/>
      <c r="T69" s="14"/>
      <c r="U69" s="14"/>
      <c r="V69" s="14"/>
      <c r="W69" s="14"/>
    </row>
    <row r="70" spans="3:23" ht="15.9" customHeight="1">
      <c r="D70" s="17">
        <f>Referenz!$A$15*G70</f>
        <v>58</v>
      </c>
      <c r="E70" s="12" t="s">
        <v>18</v>
      </c>
      <c r="F70" s="12" t="s">
        <v>207</v>
      </c>
      <c r="G70" s="18">
        <v>0.2</v>
      </c>
      <c r="H70" s="12"/>
      <c r="R70" s="14"/>
      <c r="S70" s="14"/>
      <c r="T70" s="14"/>
      <c r="U70" s="14"/>
      <c r="V70" s="14"/>
      <c r="W70" s="14"/>
    </row>
    <row r="71" spans="3:23" ht="15.9" customHeight="1">
      <c r="R71" s="14"/>
      <c r="S71" s="14"/>
      <c r="T71" s="14"/>
      <c r="U71" s="14"/>
      <c r="V71" s="14"/>
      <c r="W71" s="14"/>
    </row>
    <row r="72" spans="3:23" ht="15.9" customHeight="1">
      <c r="C72" s="1" t="s">
        <v>69</v>
      </c>
      <c r="D72" s="1"/>
      <c r="E72" s="1"/>
      <c r="F72" s="1"/>
      <c r="R72" s="14"/>
      <c r="S72" s="14"/>
      <c r="T72" s="14"/>
      <c r="U72" s="14"/>
      <c r="V72" s="14"/>
      <c r="W72" s="14"/>
    </row>
    <row r="73" spans="3:23" ht="15.9" customHeight="1">
      <c r="R73" s="14"/>
      <c r="S73" s="14"/>
      <c r="T73" s="14"/>
      <c r="U73" s="14"/>
      <c r="V73" s="14"/>
      <c r="W73" s="14"/>
    </row>
    <row r="74" spans="3:23" ht="15.9" customHeight="1">
      <c r="D74" s="23">
        <f>Referenz!$A$15/1000*G74</f>
        <v>34.799999999999997</v>
      </c>
      <c r="E74" s="2" t="s">
        <v>15</v>
      </c>
      <c r="F74" s="2" t="s">
        <v>45</v>
      </c>
      <c r="G74" s="23">
        <v>120</v>
      </c>
      <c r="H74" s="2" t="s">
        <v>17</v>
      </c>
      <c r="R74" s="14"/>
      <c r="S74" s="14"/>
      <c r="T74" s="14"/>
      <c r="U74" s="14"/>
      <c r="V74" s="14"/>
      <c r="W74" s="14"/>
    </row>
    <row r="75" spans="3:23" ht="15.9" customHeight="1">
      <c r="D75" s="2">
        <f>Referenz!$A$15/1000*G75</f>
        <v>11.6</v>
      </c>
      <c r="E75" s="2" t="s">
        <v>15</v>
      </c>
      <c r="F75" s="2" t="s">
        <v>70</v>
      </c>
      <c r="G75" s="2">
        <v>40</v>
      </c>
      <c r="H75" s="2" t="s">
        <v>17</v>
      </c>
      <c r="R75" s="14"/>
      <c r="S75" s="14"/>
      <c r="T75" s="14"/>
      <c r="U75" s="14"/>
      <c r="V75" s="14"/>
      <c r="W75" s="14"/>
    </row>
    <row r="76" spans="3:23" ht="15.9" customHeight="1">
      <c r="D76" s="23">
        <f>Referenz!$A$15*G76</f>
        <v>23.2</v>
      </c>
      <c r="E76" s="2" t="s">
        <v>71</v>
      </c>
      <c r="F76" s="2" t="s">
        <v>72</v>
      </c>
      <c r="G76" s="25">
        <v>0.08</v>
      </c>
      <c r="H76" s="2" t="s">
        <v>18</v>
      </c>
      <c r="R76" s="14"/>
      <c r="S76" s="14"/>
      <c r="T76" s="14"/>
      <c r="U76" s="14"/>
      <c r="V76" s="14"/>
      <c r="W76" s="14"/>
    </row>
    <row r="77" spans="3:23" ht="15.9" customHeight="1">
      <c r="D77" s="23">
        <f>Referenz!$A$15/1000*G77</f>
        <v>11.6</v>
      </c>
      <c r="E77" s="2" t="s">
        <v>15</v>
      </c>
      <c r="F77" s="2" t="s">
        <v>73</v>
      </c>
      <c r="G77" s="23">
        <v>40</v>
      </c>
      <c r="H77" s="2" t="s">
        <v>17</v>
      </c>
      <c r="R77" s="14"/>
      <c r="S77" s="14"/>
      <c r="T77" s="14"/>
      <c r="U77" s="14"/>
      <c r="V77" s="14"/>
      <c r="W77" s="14"/>
    </row>
    <row r="78" spans="3:23" ht="15.9" customHeight="1">
      <c r="D78" s="23">
        <f>Referenz!$A$15/1000*G78</f>
        <v>11.6</v>
      </c>
      <c r="E78" s="2" t="s">
        <v>15</v>
      </c>
      <c r="F78" s="2" t="s">
        <v>74</v>
      </c>
      <c r="G78" s="23">
        <v>40</v>
      </c>
      <c r="H78" s="2" t="s">
        <v>17</v>
      </c>
      <c r="R78" s="14"/>
      <c r="S78" s="14"/>
      <c r="T78" s="14"/>
      <c r="U78" s="14"/>
      <c r="V78" s="14"/>
      <c r="W78" s="14"/>
    </row>
    <row r="79" spans="3:23" ht="15.9" customHeight="1">
      <c r="D79" s="19">
        <f>Referenz!$A$15/1000*G79</f>
        <v>5.8</v>
      </c>
      <c r="E79" s="2" t="s">
        <v>15</v>
      </c>
      <c r="F79" s="2" t="s">
        <v>75</v>
      </c>
      <c r="G79" s="23">
        <v>20</v>
      </c>
      <c r="H79" s="2" t="s">
        <v>17</v>
      </c>
      <c r="R79" s="14"/>
      <c r="S79" s="14"/>
      <c r="T79" s="14"/>
      <c r="U79" s="14"/>
      <c r="V79" s="14"/>
      <c r="W79" s="14"/>
    </row>
    <row r="80" spans="3:23" ht="15.9" customHeight="1">
      <c r="D80" s="23">
        <f>Referenz!$A$15/1000*G80</f>
        <v>34.799999999999997</v>
      </c>
      <c r="E80" s="2" t="s">
        <v>15</v>
      </c>
      <c r="F80" s="2" t="s">
        <v>28</v>
      </c>
      <c r="G80" s="23">
        <v>120</v>
      </c>
      <c r="H80" s="2" t="s">
        <v>17</v>
      </c>
      <c r="R80" s="14"/>
      <c r="S80" s="14"/>
      <c r="T80" s="14"/>
      <c r="U80" s="14"/>
      <c r="V80" s="14"/>
      <c r="W80" s="14"/>
    </row>
    <row r="81" spans="1:23" ht="15.9" customHeight="1">
      <c r="R81" s="14"/>
      <c r="S81" s="14"/>
      <c r="T81" s="14"/>
      <c r="U81" s="14"/>
      <c r="V81" s="14"/>
      <c r="W81" s="14"/>
    </row>
    <row r="82" spans="1:23" ht="15.9" customHeight="1">
      <c r="B82" s="44" t="s">
        <v>23</v>
      </c>
      <c r="C82" s="11" t="s">
        <v>570</v>
      </c>
      <c r="F82" s="12"/>
      <c r="G82" s="12"/>
      <c r="H82" s="12"/>
      <c r="I82" s="211"/>
      <c r="J82"/>
      <c r="K82"/>
      <c r="R82" s="14"/>
      <c r="S82" s="14"/>
      <c r="T82" s="14"/>
      <c r="U82" s="14"/>
      <c r="V82" s="14"/>
      <c r="W82" s="14"/>
    </row>
    <row r="83" spans="1:23" ht="15.9" customHeight="1">
      <c r="A83" s="6"/>
      <c r="B83" s="46"/>
      <c r="D83" s="17"/>
      <c r="E83" s="12"/>
      <c r="F83" s="12"/>
      <c r="G83" s="17"/>
      <c r="H83" s="12"/>
      <c r="I83" s="211"/>
      <c r="J83"/>
      <c r="K83"/>
      <c r="R83" s="14"/>
      <c r="S83" s="14"/>
      <c r="T83" s="14"/>
      <c r="U83" s="14"/>
      <c r="V83" s="14"/>
      <c r="W83" s="14"/>
    </row>
    <row r="84" spans="1:23" ht="15.9" customHeight="1">
      <c r="A84" s="6"/>
      <c r="B84" s="46"/>
      <c r="D84" s="17">
        <f>Referenz!$A$15*G84</f>
        <v>435</v>
      </c>
      <c r="E84" s="12" t="s">
        <v>12</v>
      </c>
      <c r="F84" s="12" t="s">
        <v>225</v>
      </c>
      <c r="G84" s="19">
        <v>1.5</v>
      </c>
      <c r="H84" s="12" t="s">
        <v>12</v>
      </c>
      <c r="I84" s="211"/>
      <c r="J84"/>
      <c r="K84"/>
      <c r="R84" s="14"/>
      <c r="S84" s="14"/>
      <c r="T84" s="14"/>
      <c r="U84" s="14"/>
      <c r="V84" s="14"/>
      <c r="W84" s="14"/>
    </row>
    <row r="85" spans="1:23" ht="15.9" customHeight="1">
      <c r="D85" s="17">
        <f>Referenz!$A$15*G85</f>
        <v>348</v>
      </c>
      <c r="E85" s="2" t="s">
        <v>189</v>
      </c>
      <c r="F85" s="2" t="s">
        <v>190</v>
      </c>
      <c r="G85" s="19">
        <v>1.2</v>
      </c>
      <c r="H85" s="2" t="s">
        <v>191</v>
      </c>
      <c r="I85" s="211"/>
      <c r="J85"/>
      <c r="K85"/>
      <c r="R85" s="14"/>
      <c r="S85" s="14"/>
      <c r="T85" s="14"/>
      <c r="U85" s="14"/>
      <c r="V85" s="14"/>
      <c r="W85" s="14"/>
    </row>
    <row r="86" spans="1:23" ht="15.9" customHeight="1">
      <c r="D86" s="17">
        <f>Referenz!$A$15*G86/1000</f>
        <v>11.6</v>
      </c>
      <c r="E86" s="2" t="s">
        <v>41</v>
      </c>
      <c r="F86" s="2" t="s">
        <v>192</v>
      </c>
      <c r="G86" s="23">
        <v>40</v>
      </c>
      <c r="H86" s="2" t="s">
        <v>136</v>
      </c>
      <c r="I86" s="211"/>
      <c r="J86"/>
      <c r="K86"/>
      <c r="R86" s="14"/>
      <c r="S86" s="14"/>
      <c r="T86" s="14"/>
      <c r="U86" s="14"/>
      <c r="V86" s="14"/>
      <c r="W86" s="14"/>
    </row>
    <row r="87" spans="1:23" ht="15.9" customHeight="1">
      <c r="D87" s="17">
        <f>Referenz!$A$15*G87/1000</f>
        <v>31.03</v>
      </c>
      <c r="E87" s="2" t="s">
        <v>41</v>
      </c>
      <c r="F87" s="2" t="s">
        <v>193</v>
      </c>
      <c r="G87" s="23">
        <v>107</v>
      </c>
      <c r="H87" s="2" t="s">
        <v>136</v>
      </c>
      <c r="I87" s="211"/>
      <c r="J87"/>
      <c r="K87"/>
      <c r="R87" s="14"/>
      <c r="S87" s="14"/>
      <c r="T87" s="14"/>
      <c r="U87" s="14"/>
      <c r="V87" s="14"/>
      <c r="W87" s="14"/>
    </row>
    <row r="88" spans="1:23" ht="15.9" customHeight="1">
      <c r="C88"/>
      <c r="D88"/>
      <c r="E88"/>
      <c r="F88"/>
      <c r="G88"/>
      <c r="H88"/>
      <c r="I88" s="211"/>
      <c r="J88"/>
      <c r="K88"/>
      <c r="R88" s="14"/>
      <c r="S88" s="14"/>
      <c r="T88" s="14"/>
      <c r="U88" s="14"/>
      <c r="V88" s="14"/>
      <c r="W88" s="14"/>
    </row>
    <row r="89" spans="1:23" ht="15.9" customHeight="1">
      <c r="A89" s="48"/>
      <c r="B89" s="44" t="s">
        <v>23</v>
      </c>
      <c r="C89" s="11" t="s">
        <v>130</v>
      </c>
      <c r="F89" s="12"/>
      <c r="G89" s="12"/>
      <c r="H89" s="12"/>
      <c r="I89" s="211"/>
      <c r="J89"/>
      <c r="K89"/>
      <c r="R89" s="14"/>
      <c r="S89" s="14"/>
      <c r="T89" s="14"/>
      <c r="U89" s="14"/>
      <c r="V89" s="14"/>
      <c r="W89" s="14"/>
    </row>
    <row r="90" spans="1:23" ht="15.9" customHeight="1">
      <c r="D90" s="12"/>
      <c r="E90" s="12"/>
      <c r="F90" s="12"/>
      <c r="G90" s="12"/>
      <c r="H90" s="12"/>
      <c r="I90" s="211"/>
      <c r="J90"/>
      <c r="K90"/>
      <c r="R90" s="14"/>
      <c r="S90" s="14"/>
      <c r="T90" s="14"/>
      <c r="U90" s="14"/>
      <c r="V90" s="14"/>
      <c r="W90" s="14"/>
    </row>
    <row r="91" spans="1:23" ht="15.9" customHeight="1">
      <c r="D91" s="14">
        <f>Referenz!$A$15/1000*G91</f>
        <v>17.399999999999999</v>
      </c>
      <c r="E91" s="29" t="s">
        <v>15</v>
      </c>
      <c r="F91" s="29" t="s">
        <v>131</v>
      </c>
      <c r="G91" s="33">
        <v>60</v>
      </c>
      <c r="H91" s="29" t="s">
        <v>17</v>
      </c>
      <c r="I91" s="211"/>
      <c r="J91"/>
      <c r="K91"/>
      <c r="R91" s="14"/>
      <c r="S91" s="14"/>
      <c r="T91" s="14"/>
      <c r="U91" s="14"/>
      <c r="V91" s="14"/>
      <c r="W91" s="14"/>
    </row>
    <row r="92" spans="1:23" ht="15.9" customHeight="1">
      <c r="D92" s="32">
        <f>Referenz!$A$15*G92/1000</f>
        <v>5.8</v>
      </c>
      <c r="E92" s="29" t="s">
        <v>15</v>
      </c>
      <c r="F92" s="29" t="s">
        <v>132</v>
      </c>
      <c r="G92" s="33">
        <v>20</v>
      </c>
      <c r="H92" s="29" t="s">
        <v>17</v>
      </c>
      <c r="I92" s="211"/>
      <c r="J92"/>
      <c r="K92"/>
      <c r="R92" s="14"/>
      <c r="S92" s="14"/>
      <c r="T92" s="14"/>
      <c r="U92" s="14"/>
      <c r="V92" s="14"/>
      <c r="W92" s="14"/>
    </row>
    <row r="93" spans="1:23" ht="15.9" customHeight="1">
      <c r="D93" s="32">
        <f>Referenz!$A$15*G93/1000</f>
        <v>5.8</v>
      </c>
      <c r="E93" s="29" t="s">
        <v>15</v>
      </c>
      <c r="F93" s="2" t="s">
        <v>74</v>
      </c>
      <c r="G93" s="33">
        <v>20</v>
      </c>
      <c r="H93" s="29" t="s">
        <v>17</v>
      </c>
      <c r="I93" s="211"/>
      <c r="J93"/>
      <c r="K93"/>
      <c r="R93" s="14"/>
      <c r="S93" s="14"/>
      <c r="T93" s="14"/>
      <c r="U93" s="14"/>
      <c r="V93" s="14"/>
      <c r="W93" s="14"/>
    </row>
    <row r="94" spans="1:23" ht="15.9" customHeight="1">
      <c r="D94" s="32">
        <f>Referenz!$A$15*G94/1000</f>
        <v>5.8</v>
      </c>
      <c r="E94" s="29" t="s">
        <v>15</v>
      </c>
      <c r="F94" s="2" t="s">
        <v>133</v>
      </c>
      <c r="G94" s="33">
        <v>20</v>
      </c>
      <c r="H94" s="29" t="s">
        <v>17</v>
      </c>
      <c r="I94" s="211"/>
      <c r="J94"/>
      <c r="K94"/>
      <c r="R94" s="14"/>
      <c r="S94" s="14"/>
      <c r="T94" s="14"/>
      <c r="U94" s="14"/>
      <c r="V94" s="14"/>
      <c r="W94" s="14"/>
    </row>
    <row r="95" spans="1:23" ht="15.9" customHeight="1">
      <c r="D95" s="32">
        <f>Referenz!$A$15*G95/1000</f>
        <v>5.8</v>
      </c>
      <c r="E95" s="29" t="s">
        <v>15</v>
      </c>
      <c r="F95" s="2" t="s">
        <v>73</v>
      </c>
      <c r="G95" s="33">
        <v>20</v>
      </c>
      <c r="H95" s="29" t="s">
        <v>17</v>
      </c>
      <c r="I95" s="211"/>
      <c r="J95"/>
      <c r="K95"/>
      <c r="R95" s="14"/>
      <c r="S95" s="14"/>
      <c r="T95" s="14"/>
      <c r="U95" s="14"/>
      <c r="V95" s="14"/>
      <c r="W95" s="14"/>
    </row>
    <row r="96" spans="1:23" ht="15.9" customHeight="1">
      <c r="D96" s="32"/>
      <c r="E96" s="29"/>
      <c r="F96" s="2" t="s">
        <v>134</v>
      </c>
      <c r="G96" s="33"/>
      <c r="H96" s="29"/>
      <c r="I96" s="211"/>
      <c r="J96"/>
      <c r="K96"/>
      <c r="R96" s="14"/>
      <c r="S96" s="14"/>
      <c r="T96" s="14"/>
      <c r="U96" s="14"/>
      <c r="V96" s="14"/>
      <c r="W96" s="14"/>
    </row>
    <row r="97" spans="1:23" ht="15.9" customHeight="1">
      <c r="D97" s="32">
        <f>Referenz!$A$15*G97/1000</f>
        <v>3.48</v>
      </c>
      <c r="E97" s="29" t="s">
        <v>41</v>
      </c>
      <c r="F97" s="29" t="s">
        <v>135</v>
      </c>
      <c r="G97" s="33">
        <v>12</v>
      </c>
      <c r="H97" s="29" t="s">
        <v>136</v>
      </c>
      <c r="I97" s="211"/>
      <c r="J97"/>
      <c r="K97"/>
      <c r="R97" s="14"/>
      <c r="S97" s="14"/>
      <c r="T97" s="14"/>
      <c r="U97" s="14"/>
      <c r="V97" s="14"/>
      <c r="W97" s="14"/>
    </row>
    <row r="98" spans="1:23" ht="15.9" customHeight="1">
      <c r="D98" s="33">
        <f>Referenz!$A$15*G98</f>
        <v>290</v>
      </c>
      <c r="E98" s="29" t="s">
        <v>17</v>
      </c>
      <c r="F98" s="29" t="s">
        <v>137</v>
      </c>
      <c r="G98" s="33">
        <v>1</v>
      </c>
      <c r="H98" s="29" t="s">
        <v>17</v>
      </c>
      <c r="I98" s="211"/>
      <c r="J98"/>
      <c r="K98"/>
      <c r="R98" s="14"/>
      <c r="S98" s="14"/>
      <c r="T98" s="14"/>
      <c r="U98" s="14"/>
      <c r="V98" s="14"/>
      <c r="W98" s="14"/>
    </row>
    <row r="99" spans="1:23" ht="15.9" customHeight="1">
      <c r="D99" s="33">
        <f>Referenz!$A$15*G99/1000</f>
        <v>17.399999999999999</v>
      </c>
      <c r="E99" s="29" t="s">
        <v>15</v>
      </c>
      <c r="F99" s="29" t="s">
        <v>138</v>
      </c>
      <c r="G99" s="33">
        <v>60</v>
      </c>
      <c r="H99" s="29" t="s">
        <v>17</v>
      </c>
      <c r="I99" s="211"/>
      <c r="J99"/>
      <c r="K99"/>
      <c r="R99" s="14"/>
      <c r="S99" s="14"/>
      <c r="T99" s="14"/>
      <c r="U99" s="14"/>
      <c r="V99" s="14"/>
      <c r="W99" s="14"/>
    </row>
    <row r="100" spans="1:23" ht="15.9" customHeight="1">
      <c r="D100" s="33">
        <f>Referenz!$A$15*G100/1000</f>
        <v>8.6999999999999993</v>
      </c>
      <c r="E100" s="29" t="s">
        <v>15</v>
      </c>
      <c r="F100" s="29" t="s">
        <v>139</v>
      </c>
      <c r="G100" s="33">
        <v>30</v>
      </c>
      <c r="H100" s="29" t="s">
        <v>17</v>
      </c>
      <c r="I100" s="211"/>
      <c r="J100"/>
      <c r="K100"/>
      <c r="R100" s="14"/>
      <c r="S100" s="14"/>
      <c r="T100" s="14"/>
      <c r="U100" s="14"/>
      <c r="V100" s="14"/>
      <c r="W100" s="14"/>
    </row>
    <row r="101" spans="1:23" ht="15.9" customHeight="1">
      <c r="D101" s="34">
        <f>Referenz!$A$15*G101/1000</f>
        <v>5.8</v>
      </c>
      <c r="E101" s="29" t="s">
        <v>15</v>
      </c>
      <c r="F101" s="29" t="s">
        <v>140</v>
      </c>
      <c r="G101" s="29">
        <v>20</v>
      </c>
      <c r="H101" s="29" t="s">
        <v>17</v>
      </c>
      <c r="I101" s="211"/>
      <c r="J101"/>
      <c r="K101"/>
      <c r="R101" s="14"/>
      <c r="S101" s="14"/>
      <c r="T101" s="14"/>
      <c r="U101" s="14"/>
      <c r="V101" s="14"/>
      <c r="W101" s="14"/>
    </row>
    <row r="102" spans="1:23" ht="15.9" customHeight="1">
      <c r="D102" s="59">
        <f>Referenz!$A$15*G102</f>
        <v>580</v>
      </c>
      <c r="E102" s="60" t="s">
        <v>17</v>
      </c>
      <c r="F102" s="61" t="s">
        <v>141</v>
      </c>
      <c r="G102" s="59">
        <v>2</v>
      </c>
      <c r="H102" s="60" t="s">
        <v>17</v>
      </c>
      <c r="I102" s="211"/>
      <c r="J102"/>
      <c r="K102"/>
      <c r="R102" s="14"/>
      <c r="S102" s="14"/>
      <c r="T102" s="14"/>
      <c r="U102" s="14"/>
      <c r="V102" s="14"/>
      <c r="W102" s="14"/>
    </row>
    <row r="103" spans="1:23" ht="15.9" customHeight="1">
      <c r="D103" s="14">
        <f>Referenz!$A$15/1000*G103</f>
        <v>23.2</v>
      </c>
      <c r="E103" s="29" t="s">
        <v>15</v>
      </c>
      <c r="F103" s="29" t="s">
        <v>142</v>
      </c>
      <c r="G103" s="29">
        <v>80</v>
      </c>
      <c r="H103" s="29" t="s">
        <v>17</v>
      </c>
      <c r="I103" s="211"/>
      <c r="J103"/>
      <c r="K103"/>
      <c r="R103" s="14"/>
      <c r="S103" s="14"/>
      <c r="T103" s="14"/>
      <c r="U103" s="14"/>
      <c r="V103" s="14"/>
      <c r="W103" s="14"/>
    </row>
    <row r="104" spans="1:23" ht="15.9" customHeight="1">
      <c r="D104" s="14">
        <f>Referenz!$A$15/1000*G104</f>
        <v>1.1599999999999999</v>
      </c>
      <c r="E104" s="2" t="s">
        <v>25</v>
      </c>
      <c r="F104" s="2" t="s">
        <v>143</v>
      </c>
      <c r="G104" s="2">
        <v>4</v>
      </c>
      <c r="H104" s="2" t="s">
        <v>17</v>
      </c>
      <c r="I104" s="211"/>
      <c r="J104"/>
      <c r="K104"/>
      <c r="R104" s="14"/>
      <c r="S104" s="14"/>
      <c r="T104" s="14"/>
      <c r="U104" s="14"/>
      <c r="V104" s="14"/>
      <c r="W104" s="14"/>
    </row>
    <row r="105" spans="1:23" ht="15.9" customHeight="1">
      <c r="R105" s="14"/>
      <c r="S105" s="14"/>
      <c r="T105" s="14"/>
      <c r="U105" s="14"/>
      <c r="V105" s="14"/>
      <c r="W105" s="14"/>
    </row>
    <row r="106" spans="1:23" ht="15.9" customHeight="1">
      <c r="A106" s="48"/>
      <c r="B106" s="44" t="s">
        <v>23</v>
      </c>
      <c r="C106" s="11" t="s">
        <v>578</v>
      </c>
      <c r="F106" s="12"/>
      <c r="G106" s="12"/>
      <c r="H106" s="12"/>
      <c r="I106" s="212">
        <v>97</v>
      </c>
      <c r="J106" s="8">
        <v>10</v>
      </c>
      <c r="K106" s="8"/>
      <c r="R106" s="14"/>
      <c r="S106" s="14"/>
      <c r="T106" s="14"/>
      <c r="U106" s="14"/>
      <c r="V106" s="14"/>
      <c r="W106" s="14"/>
    </row>
    <row r="107" spans="1:23" ht="15.9" customHeight="1">
      <c r="D107" s="12"/>
      <c r="E107" s="12"/>
      <c r="F107" s="12"/>
      <c r="G107" s="12"/>
      <c r="H107" s="12"/>
      <c r="I107" s="212">
        <v>-1</v>
      </c>
      <c r="J107" s="8">
        <v>10</v>
      </c>
      <c r="K107" s="8"/>
      <c r="R107" s="14"/>
      <c r="S107" s="14"/>
      <c r="T107" s="14"/>
      <c r="U107" s="14"/>
      <c r="V107" s="14"/>
      <c r="W107" s="14"/>
    </row>
    <row r="108" spans="1:23" ht="15.9" customHeight="1">
      <c r="D108" s="235">
        <f>TEILNEHMER/1000*G108</f>
        <v>37.699999999999996</v>
      </c>
      <c r="E108" s="29" t="s">
        <v>15</v>
      </c>
      <c r="F108" s="29" t="s">
        <v>563</v>
      </c>
      <c r="G108" s="33">
        <v>130</v>
      </c>
      <c r="H108" s="29" t="s">
        <v>17</v>
      </c>
      <c r="I108" s="212">
        <v>2</v>
      </c>
      <c r="J108" s="8">
        <v>10</v>
      </c>
      <c r="K108" s="8"/>
      <c r="R108" s="14"/>
      <c r="S108" s="14"/>
      <c r="T108" s="14"/>
      <c r="U108" s="14"/>
      <c r="V108" s="14"/>
      <c r="W108" s="14"/>
    </row>
    <row r="109" spans="1:23" ht="15.9" customHeight="1">
      <c r="D109" s="14">
        <f>TEILNEHMER/1000*G109</f>
        <v>23.2</v>
      </c>
      <c r="E109" s="29" t="s">
        <v>15</v>
      </c>
      <c r="F109" s="29" t="s">
        <v>304</v>
      </c>
      <c r="G109" s="29">
        <v>80</v>
      </c>
      <c r="H109" s="29" t="s">
        <v>17</v>
      </c>
      <c r="I109" s="212">
        <v>16</v>
      </c>
      <c r="J109" s="8">
        <v>10</v>
      </c>
      <c r="K109" s="8"/>
      <c r="R109" s="14"/>
      <c r="S109" s="14"/>
      <c r="T109" s="14"/>
      <c r="U109" s="14"/>
      <c r="V109" s="14"/>
      <c r="W109" s="14"/>
    </row>
    <row r="110" spans="1:23" ht="15.9" customHeight="1">
      <c r="D110" s="33">
        <f>TEILNEHMER/1000*G110</f>
        <v>11.6</v>
      </c>
      <c r="E110" s="29" t="s">
        <v>15</v>
      </c>
      <c r="F110" s="12" t="s">
        <v>571</v>
      </c>
      <c r="G110" s="17">
        <v>40</v>
      </c>
      <c r="H110" s="12" t="s">
        <v>17</v>
      </c>
      <c r="I110" s="212">
        <v>16</v>
      </c>
      <c r="J110" s="8">
        <v>8</v>
      </c>
      <c r="K110" s="8">
        <v>10</v>
      </c>
      <c r="R110" s="14"/>
      <c r="S110" s="14"/>
      <c r="T110" s="14"/>
      <c r="U110" s="14"/>
      <c r="V110" s="14"/>
      <c r="W110" s="14"/>
    </row>
    <row r="111" spans="1:23" ht="15.9" customHeight="1">
      <c r="D111" s="33">
        <f>TEILNEHMER/1000*G111</f>
        <v>5.8</v>
      </c>
      <c r="E111" s="29" t="s">
        <v>15</v>
      </c>
      <c r="F111" s="12" t="s">
        <v>572</v>
      </c>
      <c r="G111" s="17">
        <v>20</v>
      </c>
      <c r="H111" s="12" t="s">
        <v>17</v>
      </c>
      <c r="I111" s="212">
        <v>16</v>
      </c>
      <c r="J111" s="8">
        <v>8</v>
      </c>
      <c r="K111" s="8">
        <v>10</v>
      </c>
      <c r="R111" s="14"/>
      <c r="S111" s="14"/>
      <c r="T111" s="14"/>
      <c r="U111" s="14"/>
      <c r="V111" s="14"/>
      <c r="W111" s="14"/>
    </row>
    <row r="112" spans="1:23" ht="15.9" customHeight="1">
      <c r="D112" s="239">
        <f>TEILNEHMER*G112</f>
        <v>14.5</v>
      </c>
      <c r="E112" s="14" t="s">
        <v>71</v>
      </c>
      <c r="F112" s="2" t="s">
        <v>72</v>
      </c>
      <c r="G112" s="25">
        <v>0.05</v>
      </c>
      <c r="H112" s="2" t="s">
        <v>18</v>
      </c>
      <c r="I112" s="212">
        <v>3</v>
      </c>
      <c r="J112" s="8">
        <v>8</v>
      </c>
      <c r="K112" s="8">
        <v>10</v>
      </c>
    </row>
    <row r="113" spans="1:23" ht="15.9" customHeight="1">
      <c r="D113" s="237">
        <f>TEILNEHMER*G113/1000</f>
        <v>3.48</v>
      </c>
      <c r="E113" s="29" t="s">
        <v>15</v>
      </c>
      <c r="F113" s="2" t="s">
        <v>111</v>
      </c>
      <c r="G113" s="17">
        <v>12</v>
      </c>
      <c r="H113" s="12" t="s">
        <v>17</v>
      </c>
      <c r="I113" s="212">
        <v>3</v>
      </c>
      <c r="J113" s="8">
        <v>8</v>
      </c>
      <c r="K113" s="8">
        <v>10</v>
      </c>
    </row>
    <row r="114" spans="1:23" ht="15.9" customHeight="1">
      <c r="D114" s="237">
        <f>TEILNEHMER/1000*G114</f>
        <v>6.9599999999999991</v>
      </c>
      <c r="E114" s="14" t="s">
        <v>15</v>
      </c>
      <c r="F114" s="2" t="s">
        <v>564</v>
      </c>
      <c r="G114" s="23">
        <v>24</v>
      </c>
      <c r="H114" s="2" t="s">
        <v>17</v>
      </c>
      <c r="I114" s="212">
        <v>3</v>
      </c>
      <c r="J114" s="8">
        <v>8</v>
      </c>
      <c r="K114" s="8">
        <v>10</v>
      </c>
    </row>
    <row r="115" spans="1:23" ht="15.9" customHeight="1">
      <c r="R115" s="14"/>
      <c r="S115" s="14"/>
      <c r="T115" s="14"/>
      <c r="U115" s="14"/>
      <c r="V115" s="14"/>
      <c r="W115" s="14"/>
    </row>
    <row r="116" spans="1:23" ht="15.9" customHeight="1">
      <c r="R116" s="14"/>
      <c r="S116" s="14"/>
      <c r="T116" s="14"/>
      <c r="U116" s="14"/>
      <c r="V116" s="14"/>
      <c r="W116" s="14"/>
    </row>
    <row r="117" spans="1:23" ht="15.9" customHeight="1">
      <c r="A117" s="48"/>
      <c r="B117" s="44" t="s">
        <v>23</v>
      </c>
      <c r="C117" s="1" t="s">
        <v>157</v>
      </c>
      <c r="F117" s="12"/>
      <c r="G117" s="12"/>
      <c r="H117" s="12"/>
      <c r="I117" s="212">
        <v>97</v>
      </c>
      <c r="J117" s="8">
        <v>12</v>
      </c>
      <c r="K117" s="8"/>
      <c r="R117" s="14"/>
      <c r="S117" s="14"/>
      <c r="T117" s="14"/>
      <c r="U117" s="14"/>
      <c r="V117" s="14"/>
      <c r="W117" s="14"/>
    </row>
    <row r="118" spans="1:23" ht="15.9" customHeight="1">
      <c r="I118" s="212">
        <v>-1</v>
      </c>
      <c r="J118" s="13">
        <v>12</v>
      </c>
      <c r="K118" s="8"/>
      <c r="R118" s="14"/>
      <c r="S118" s="14"/>
      <c r="T118" s="14"/>
      <c r="U118" s="14"/>
      <c r="V118" s="14"/>
      <c r="W118" s="14"/>
    </row>
    <row r="119" spans="1:23" ht="15.9" customHeight="1">
      <c r="D119" s="2">
        <f>TEILNEHMER_2/1000*G119</f>
        <v>31.25</v>
      </c>
      <c r="E119" s="2" t="s">
        <v>15</v>
      </c>
      <c r="F119" s="2" t="s">
        <v>158</v>
      </c>
      <c r="G119" s="2">
        <v>125</v>
      </c>
      <c r="H119" s="2" t="s">
        <v>17</v>
      </c>
      <c r="I119" s="212">
        <v>16</v>
      </c>
      <c r="J119" s="8">
        <v>12</v>
      </c>
      <c r="K119" s="8"/>
      <c r="R119" s="14"/>
      <c r="S119" s="14"/>
      <c r="T119" s="14"/>
      <c r="U119" s="14"/>
      <c r="V119" s="14"/>
      <c r="W119" s="14"/>
    </row>
    <row r="120" spans="1:23" ht="15.9" customHeight="1">
      <c r="D120" s="235">
        <f>TEILNEHMER/1000*G120</f>
        <v>15.079999999999998</v>
      </c>
      <c r="E120" s="2" t="s">
        <v>15</v>
      </c>
      <c r="F120" s="2" t="s">
        <v>159</v>
      </c>
      <c r="G120" s="2">
        <v>52</v>
      </c>
      <c r="H120" s="2" t="s">
        <v>17</v>
      </c>
      <c r="I120" s="212">
        <v>2</v>
      </c>
      <c r="J120" s="8">
        <v>12</v>
      </c>
      <c r="K120" s="8"/>
      <c r="R120" s="14"/>
      <c r="S120" s="14"/>
      <c r="T120" s="14"/>
      <c r="U120" s="14"/>
      <c r="V120" s="14"/>
      <c r="W120" s="14"/>
    </row>
    <row r="121" spans="1:23" ht="15.9" customHeight="1">
      <c r="D121" s="244">
        <f>TEILNEHMER/1000*G121</f>
        <v>14.499999999999998</v>
      </c>
      <c r="E121" s="12" t="s">
        <v>41</v>
      </c>
      <c r="F121" s="12" t="s">
        <v>160</v>
      </c>
      <c r="G121" s="2">
        <v>50</v>
      </c>
      <c r="H121" s="2" t="s">
        <v>136</v>
      </c>
      <c r="I121" s="212">
        <v>9</v>
      </c>
      <c r="J121" s="8">
        <v>12</v>
      </c>
      <c r="K121" s="8"/>
      <c r="R121" s="14"/>
      <c r="S121" s="14"/>
      <c r="T121" s="14"/>
      <c r="U121" s="14"/>
      <c r="V121" s="14"/>
      <c r="W121" s="14"/>
    </row>
    <row r="122" spans="1:23" ht="15.9" customHeight="1">
      <c r="D122" s="243">
        <f>TEILNEHMER/1000*G122</f>
        <v>8.6999999999999993</v>
      </c>
      <c r="E122" s="12" t="s">
        <v>41</v>
      </c>
      <c r="F122" s="12" t="s">
        <v>161</v>
      </c>
      <c r="G122" s="2">
        <v>30</v>
      </c>
      <c r="H122" s="2" t="s">
        <v>136</v>
      </c>
      <c r="I122" s="212">
        <v>5</v>
      </c>
      <c r="J122" s="8">
        <v>12</v>
      </c>
      <c r="K122" s="8"/>
      <c r="R122" s="14"/>
      <c r="S122" s="14"/>
      <c r="T122" s="14"/>
      <c r="U122" s="14"/>
      <c r="V122" s="14"/>
      <c r="W122" s="14"/>
    </row>
    <row r="123" spans="1:23" ht="15.9" customHeight="1">
      <c r="D123" s="238">
        <f>TEILNEHMER*G123</f>
        <v>58</v>
      </c>
      <c r="E123" s="2" t="s">
        <v>36</v>
      </c>
      <c r="F123" s="2" t="s">
        <v>54</v>
      </c>
      <c r="G123" s="2">
        <v>0.2</v>
      </c>
      <c r="H123" s="2" t="s">
        <v>36</v>
      </c>
      <c r="I123" s="212">
        <v>3</v>
      </c>
      <c r="J123" s="8">
        <v>12</v>
      </c>
      <c r="K123" s="8"/>
      <c r="R123" s="14"/>
      <c r="S123" s="14"/>
      <c r="T123" s="14"/>
      <c r="U123" s="14"/>
      <c r="V123" s="14"/>
      <c r="W123" s="14"/>
    </row>
    <row r="124" spans="1:23" ht="15.9" customHeight="1">
      <c r="D124" s="2">
        <f>TEILNEHMER*G124</f>
        <v>1.45</v>
      </c>
      <c r="E124" s="2" t="s">
        <v>104</v>
      </c>
      <c r="F124" s="2" t="s">
        <v>162</v>
      </c>
      <c r="G124" s="2">
        <f>1/200</f>
        <v>5.0000000000000001E-3</v>
      </c>
      <c r="H124" s="2" t="s">
        <v>104</v>
      </c>
      <c r="I124" s="212">
        <v>16</v>
      </c>
      <c r="J124" s="8">
        <v>12</v>
      </c>
      <c r="K124" s="8"/>
      <c r="R124" s="14"/>
      <c r="S124" s="14"/>
      <c r="T124" s="14"/>
      <c r="U124" s="14"/>
      <c r="V124" s="14"/>
      <c r="W124" s="14"/>
    </row>
    <row r="125" spans="1:23" ht="15.9" customHeight="1">
      <c r="D125" s="2">
        <f>TEILNEHMER*G125</f>
        <v>5.0750000000000002</v>
      </c>
      <c r="E125" s="2" t="s">
        <v>29</v>
      </c>
      <c r="F125" s="2" t="s">
        <v>163</v>
      </c>
      <c r="G125" s="2">
        <f>3.5/200</f>
        <v>1.7500000000000002E-2</v>
      </c>
      <c r="H125" s="2" t="s">
        <v>29</v>
      </c>
      <c r="I125" s="212">
        <v>17</v>
      </c>
      <c r="J125" s="8">
        <v>12</v>
      </c>
      <c r="K125" s="8"/>
      <c r="R125" s="14"/>
      <c r="S125" s="14"/>
      <c r="T125" s="14"/>
      <c r="U125" s="14"/>
      <c r="V125" s="14"/>
      <c r="W125" s="14"/>
    </row>
    <row r="126" spans="1:23" ht="15.9" customHeight="1">
      <c r="D126" s="2">
        <f>TEILNEHMER*G126/1000</f>
        <v>1.45</v>
      </c>
      <c r="E126" s="2" t="s">
        <v>27</v>
      </c>
      <c r="F126" s="2" t="s">
        <v>118</v>
      </c>
      <c r="G126" s="2">
        <v>5</v>
      </c>
      <c r="H126" s="2" t="s">
        <v>17</v>
      </c>
      <c r="I126" s="212">
        <v>16</v>
      </c>
      <c r="J126" s="8">
        <v>12</v>
      </c>
      <c r="K126" s="8"/>
      <c r="R126" s="14"/>
      <c r="S126" s="14"/>
      <c r="T126" s="14"/>
      <c r="U126" s="14"/>
      <c r="V126" s="14"/>
      <c r="W126" s="14"/>
    </row>
    <row r="127" spans="1:23" ht="15.9" customHeight="1">
      <c r="R127" s="14"/>
      <c r="S127" s="14"/>
      <c r="T127" s="14"/>
      <c r="U127" s="14"/>
      <c r="V127" s="14"/>
      <c r="W127" s="14"/>
    </row>
    <row r="128" spans="1:23" ht="15.9" customHeight="1">
      <c r="R128" s="14"/>
      <c r="S128" s="14"/>
      <c r="T128" s="14"/>
      <c r="U128" s="14"/>
      <c r="V128" s="14"/>
      <c r="W128" s="14"/>
    </row>
    <row r="129" spans="4:23" ht="15.9" customHeight="1">
      <c r="D129" s="2" t="s">
        <v>775</v>
      </c>
      <c r="J129" s="3">
        <v>98</v>
      </c>
      <c r="K129" s="3">
        <v>1</v>
      </c>
      <c r="R129" s="14"/>
      <c r="S129" s="14"/>
      <c r="T129" s="14"/>
      <c r="U129" s="14"/>
      <c r="V129" s="14"/>
      <c r="W129" s="14"/>
    </row>
    <row r="130" spans="4:23" ht="15.9" customHeight="1">
      <c r="R130" s="14"/>
      <c r="S130" s="14"/>
      <c r="T130" s="14"/>
      <c r="U130" s="14"/>
      <c r="V130" s="14"/>
      <c r="W130" s="14"/>
    </row>
    <row r="131" spans="4:23" ht="15.9" customHeight="1">
      <c r="E131" s="2">
        <v>120</v>
      </c>
      <c r="F131" s="2" t="s">
        <v>18</v>
      </c>
      <c r="G131" s="2" t="s">
        <v>776</v>
      </c>
      <c r="H131" s="2">
        <v>1.2</v>
      </c>
      <c r="I131" s="213" t="s">
        <v>18</v>
      </c>
      <c r="J131" s="3">
        <v>2</v>
      </c>
      <c r="K131" s="3">
        <v>1</v>
      </c>
      <c r="R131" s="14"/>
      <c r="S131" s="14"/>
      <c r="T131" s="14"/>
      <c r="U131" s="14"/>
      <c r="V131" s="14"/>
      <c r="W131" s="14"/>
    </row>
    <row r="132" spans="4:23" ht="15.9" customHeight="1">
      <c r="E132" s="2">
        <v>12</v>
      </c>
      <c r="F132" s="2" t="s">
        <v>15</v>
      </c>
      <c r="G132" s="2" t="s">
        <v>222</v>
      </c>
      <c r="H132" s="2">
        <v>120</v>
      </c>
      <c r="I132" s="213" t="s">
        <v>17</v>
      </c>
      <c r="J132" s="3">
        <v>10</v>
      </c>
      <c r="K132" s="3">
        <v>1</v>
      </c>
      <c r="R132" s="14"/>
      <c r="S132" s="14"/>
      <c r="T132" s="14"/>
      <c r="U132" s="14"/>
      <c r="V132" s="14"/>
      <c r="W132" s="14"/>
    </row>
    <row r="133" spans="4:23" ht="15.9" customHeight="1">
      <c r="E133" s="2">
        <v>5</v>
      </c>
      <c r="F133" s="2" t="s">
        <v>27</v>
      </c>
      <c r="G133" s="2" t="s">
        <v>777</v>
      </c>
      <c r="H133" s="2">
        <v>50</v>
      </c>
      <c r="I133" s="213" t="s">
        <v>17</v>
      </c>
      <c r="J133" s="3">
        <v>103</v>
      </c>
      <c r="K133" s="3">
        <v>1</v>
      </c>
      <c r="R133" s="14"/>
      <c r="S133" s="14"/>
      <c r="T133" s="14"/>
      <c r="U133" s="14"/>
      <c r="V133" s="14"/>
      <c r="W133" s="14"/>
    </row>
    <row r="134" spans="4:23" ht="15.9" customHeight="1">
      <c r="E134" s="2">
        <v>0.75</v>
      </c>
      <c r="F134" s="2" t="s">
        <v>15</v>
      </c>
      <c r="G134" s="2" t="s">
        <v>778</v>
      </c>
      <c r="H134" s="2">
        <v>7.5</v>
      </c>
      <c r="I134" s="213" t="s">
        <v>17</v>
      </c>
      <c r="K134" s="3">
        <v>1</v>
      </c>
      <c r="R134" s="14"/>
      <c r="S134" s="14"/>
      <c r="T134" s="14"/>
      <c r="U134" s="14"/>
      <c r="V134" s="14"/>
      <c r="W134" s="14"/>
    </row>
    <row r="135" spans="4:23" ht="15.9" customHeight="1">
      <c r="E135" s="2">
        <v>2</v>
      </c>
      <c r="F135" s="2" t="s">
        <v>15</v>
      </c>
      <c r="G135" s="2" t="s">
        <v>35</v>
      </c>
      <c r="H135" s="2">
        <v>20</v>
      </c>
      <c r="I135" s="213" t="s">
        <v>17</v>
      </c>
      <c r="J135" s="3">
        <v>16</v>
      </c>
      <c r="K135" s="3">
        <v>1</v>
      </c>
      <c r="R135" s="14"/>
      <c r="S135" s="14"/>
      <c r="T135" s="14"/>
      <c r="U135" s="14"/>
      <c r="V135" s="14"/>
      <c r="W135" s="14"/>
    </row>
    <row r="136" spans="4:23" ht="15.9" customHeight="1">
      <c r="E136" s="2">
        <v>10</v>
      </c>
      <c r="F136" s="2" t="s">
        <v>36</v>
      </c>
      <c r="G136" s="2" t="s">
        <v>779</v>
      </c>
      <c r="H136" s="2">
        <v>0.1</v>
      </c>
      <c r="I136" s="213" t="s">
        <v>36</v>
      </c>
      <c r="J136" s="3">
        <v>3</v>
      </c>
      <c r="K136" s="3">
        <v>1</v>
      </c>
      <c r="R136" s="14"/>
      <c r="S136" s="14"/>
      <c r="T136" s="14"/>
      <c r="U136" s="14"/>
      <c r="V136" s="14"/>
      <c r="W136" s="14"/>
    </row>
    <row r="137" spans="4:23" ht="15.9" customHeight="1">
      <c r="E137" s="2">
        <v>10</v>
      </c>
      <c r="F137" s="2" t="s">
        <v>36</v>
      </c>
      <c r="G137" s="2" t="s">
        <v>780</v>
      </c>
      <c r="H137" s="2">
        <v>0.1</v>
      </c>
      <c r="I137" s="213" t="s">
        <v>36</v>
      </c>
      <c r="J137" s="3">
        <v>3</v>
      </c>
      <c r="K137" s="3">
        <v>1</v>
      </c>
      <c r="R137" s="14"/>
      <c r="S137" s="14"/>
      <c r="T137" s="14"/>
      <c r="U137" s="14"/>
      <c r="V137" s="14"/>
      <c r="W137" s="14"/>
    </row>
    <row r="138" spans="4:23" ht="15.9" customHeight="1">
      <c r="E138" s="2">
        <v>5</v>
      </c>
      <c r="F138" s="2" t="s">
        <v>15</v>
      </c>
      <c r="G138" s="2" t="s">
        <v>28</v>
      </c>
      <c r="H138" s="2">
        <v>50</v>
      </c>
      <c r="I138" s="213" t="s">
        <v>17</v>
      </c>
      <c r="J138" s="3">
        <v>1</v>
      </c>
      <c r="K138" s="3">
        <v>1</v>
      </c>
      <c r="R138" s="14"/>
      <c r="S138" s="14"/>
      <c r="T138" s="14"/>
      <c r="U138" s="14"/>
      <c r="V138" s="14"/>
      <c r="W138" s="14"/>
    </row>
    <row r="139" spans="4:23" ht="15.9" customHeight="1">
      <c r="R139" s="14"/>
      <c r="S139" s="14"/>
      <c r="T139" s="14"/>
      <c r="U139" s="14"/>
      <c r="V139" s="14"/>
      <c r="W139" s="14"/>
    </row>
    <row r="140" spans="4:23" ht="15.9" customHeight="1">
      <c r="R140" s="14"/>
      <c r="S140" s="14"/>
      <c r="T140" s="14"/>
      <c r="U140" s="14"/>
      <c r="V140" s="14"/>
      <c r="W140" s="14"/>
    </row>
    <row r="141" spans="4:23" ht="15.9" customHeight="1">
      <c r="R141" s="14"/>
      <c r="S141" s="14"/>
      <c r="T141" s="14"/>
      <c r="U141" s="14"/>
      <c r="V141" s="14"/>
      <c r="W141" s="14"/>
    </row>
    <row r="142" spans="4:23" ht="15.9" customHeight="1">
      <c r="R142" s="14"/>
      <c r="S142" s="14"/>
      <c r="T142" s="14"/>
      <c r="U142" s="14"/>
      <c r="V142" s="14"/>
      <c r="W142" s="14"/>
    </row>
    <row r="143" spans="4:23" ht="15.9" customHeight="1">
      <c r="R143" s="14"/>
      <c r="S143" s="14"/>
      <c r="T143" s="14"/>
      <c r="U143" s="14"/>
      <c r="V143" s="14"/>
      <c r="W143" s="14"/>
    </row>
    <row r="144" spans="4:23" ht="15.9" customHeight="1">
      <c r="R144" s="14"/>
      <c r="S144" s="14"/>
      <c r="T144" s="14"/>
      <c r="U144" s="14"/>
      <c r="V144" s="14"/>
      <c r="W144" s="14"/>
    </row>
    <row r="145" spans="18:23" ht="15.9" customHeight="1">
      <c r="R145" s="14"/>
      <c r="S145" s="14"/>
      <c r="T145" s="14"/>
      <c r="U145" s="14"/>
      <c r="V145" s="14"/>
      <c r="W145" s="14"/>
    </row>
    <row r="146" spans="18:23" ht="15.9" customHeight="1">
      <c r="R146" s="14"/>
      <c r="S146" s="14"/>
      <c r="T146" s="14"/>
      <c r="U146" s="14"/>
      <c r="V146" s="14"/>
      <c r="W146" s="14"/>
    </row>
    <row r="147" spans="18:23" ht="15.9" customHeight="1">
      <c r="R147" s="14"/>
      <c r="S147" s="14"/>
      <c r="T147" s="14"/>
      <c r="U147" s="14"/>
      <c r="V147" s="14"/>
      <c r="W147" s="14"/>
    </row>
    <row r="148" spans="18:23" ht="15.9" customHeight="1">
      <c r="R148" s="14"/>
      <c r="S148" s="14"/>
      <c r="T148" s="14"/>
      <c r="U148" s="14"/>
      <c r="V148" s="14"/>
      <c r="W148" s="14"/>
    </row>
    <row r="149" spans="18:23" ht="15.9" customHeight="1">
      <c r="R149" s="14"/>
      <c r="S149" s="14"/>
      <c r="T149" s="14"/>
      <c r="U149" s="14"/>
      <c r="V149" s="14"/>
      <c r="W149" s="14"/>
    </row>
    <row r="150" spans="18:23" ht="15.9" customHeight="1">
      <c r="R150" s="14"/>
      <c r="S150" s="14"/>
      <c r="T150" s="14"/>
      <c r="U150" s="14"/>
      <c r="V150" s="14"/>
      <c r="W150" s="14"/>
    </row>
    <row r="151" spans="18:23" ht="15.9" customHeight="1">
      <c r="R151" s="14"/>
      <c r="S151" s="14"/>
      <c r="T151" s="14"/>
      <c r="U151" s="14"/>
      <c r="V151" s="14"/>
      <c r="W151" s="14"/>
    </row>
    <row r="152" spans="18:23" ht="15.9" customHeight="1">
      <c r="R152" s="14"/>
      <c r="S152" s="14"/>
      <c r="T152" s="14"/>
      <c r="U152" s="14"/>
      <c r="V152" s="14"/>
      <c r="W152" s="14"/>
    </row>
    <row r="153" spans="18:23" ht="15.9" customHeight="1">
      <c r="R153" s="14"/>
      <c r="S153" s="14"/>
      <c r="T153" s="14"/>
      <c r="U153" s="14"/>
      <c r="V153" s="14"/>
      <c r="W153" s="14"/>
    </row>
    <row r="154" spans="18:23" ht="15.9" customHeight="1">
      <c r="R154" s="14"/>
      <c r="S154" s="14"/>
      <c r="T154" s="14"/>
      <c r="U154" s="14"/>
      <c r="V154" s="14"/>
      <c r="W154" s="14"/>
    </row>
    <row r="155" spans="18:23" ht="15.9" customHeight="1">
      <c r="R155" s="14"/>
      <c r="S155" s="14"/>
      <c r="T155" s="14"/>
      <c r="U155" s="14"/>
      <c r="V155" s="14"/>
      <c r="W155" s="14"/>
    </row>
    <row r="65092" spans="4:24" s="1" customFormat="1" ht="12.9" customHeight="1">
      <c r="D65092" s="2"/>
      <c r="E65092" s="2"/>
      <c r="F65092" s="2"/>
      <c r="G65092" s="2"/>
      <c r="H65092" s="2"/>
      <c r="I65092" s="213"/>
      <c r="J65092" s="3"/>
      <c r="K65092" s="3"/>
      <c r="L65092" s="2"/>
      <c r="M65092" s="2"/>
      <c r="N65092" s="2"/>
      <c r="O65092" s="2"/>
      <c r="P65092" s="2"/>
      <c r="Q65092" s="2"/>
      <c r="R65092" s="2"/>
      <c r="S65092" s="2"/>
      <c r="T65092" s="2"/>
      <c r="U65092" s="2"/>
      <c r="V65092" s="2"/>
      <c r="W65092" s="2"/>
      <c r="X65092" s="2"/>
    </row>
  </sheetData>
  <sheetProtection selectLockedCells="1" selectUnlockedCells="1"/>
  <pageMargins left="0.78749999999999998" right="0.39374999999999999" top="1.0604166666666666" bottom="0.56041666666666667" header="0.39374999999999999" footer="0.39374999999999999"/>
  <pageSetup paperSize="9" scale="81" firstPageNumber="0" orientation="portrait" horizontalDpi="300" verticalDpi="300" r:id="rId1"/>
  <headerFooter alignWithMargins="0">
    <oddHeader xml:space="preserve">&amp;C&amp;"Arial,Fett"&amp;14Evang. Gemeindejugend Memmingen
&amp;"Arial,Standard"&amp;F
&amp;"Arial,Fett"&amp;20&amp;UEssenplan mit Mengenangaben&amp;RGesamtleitung:
Matthias Weinert
Tel.:  0176 - 831 646 26  </oddHeader>
    <oddFooter>&amp;L&amp;6&amp;F &amp;A
&amp;D&amp;C&amp;8&amp;P von &amp;N</oddFooter>
  </headerFooter>
  <rowBreaks count="1" manualBreakCount="1">
    <brk id="1"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I495"/>
  <sheetViews>
    <sheetView topLeftCell="A453" zoomScaleNormal="100" workbookViewId="0">
      <selection activeCell="C495" sqref="C495:H495"/>
    </sheetView>
  </sheetViews>
  <sheetFormatPr baseColWidth="10" defaultColWidth="10.88671875" defaultRowHeight="13.2"/>
  <cols>
    <col min="1" max="16384" width="10.88671875" style="2"/>
  </cols>
  <sheetData>
    <row r="3" spans="2:8" ht="15.6">
      <c r="B3" s="11" t="s">
        <v>493</v>
      </c>
      <c r="E3" s="12"/>
      <c r="F3" s="12"/>
      <c r="G3" s="12"/>
      <c r="H3" s="208">
        <v>96</v>
      </c>
    </row>
    <row r="4" spans="2:8" ht="15.6">
      <c r="B4" s="1"/>
      <c r="C4" s="15"/>
      <c r="D4" s="16"/>
      <c r="E4" s="12"/>
      <c r="F4" s="12"/>
      <c r="G4" s="12"/>
      <c r="H4" s="208"/>
    </row>
    <row r="5" spans="2:8" ht="15.6">
      <c r="B5" s="1"/>
      <c r="C5" s="12"/>
      <c r="D5" s="12" t="s">
        <v>12</v>
      </c>
      <c r="E5" s="12" t="s">
        <v>13</v>
      </c>
      <c r="F5" s="12">
        <v>0.5</v>
      </c>
      <c r="G5" s="12" t="s">
        <v>12</v>
      </c>
      <c r="H5" s="208">
        <v>2</v>
      </c>
    </row>
    <row r="6" spans="2:8" ht="15.6">
      <c r="B6" s="1"/>
      <c r="C6" s="17"/>
      <c r="D6" s="12" t="s">
        <v>12</v>
      </c>
      <c r="E6" s="12" t="s">
        <v>14</v>
      </c>
      <c r="F6" s="18">
        <v>1.3</v>
      </c>
      <c r="G6" s="12" t="s">
        <v>12</v>
      </c>
      <c r="H6" s="208">
        <v>2</v>
      </c>
    </row>
    <row r="7" spans="2:8" ht="15.6">
      <c r="B7" s="1"/>
      <c r="C7" s="17"/>
      <c r="D7" s="12" t="s">
        <v>15</v>
      </c>
      <c r="E7" s="12" t="s">
        <v>16</v>
      </c>
      <c r="F7" s="17">
        <v>50</v>
      </c>
      <c r="G7" s="12" t="s">
        <v>17</v>
      </c>
      <c r="H7" s="208">
        <v>6</v>
      </c>
    </row>
    <row r="8" spans="2:8" ht="15.6">
      <c r="B8" s="1"/>
      <c r="C8" s="17"/>
      <c r="D8" s="12" t="s">
        <v>221</v>
      </c>
      <c r="E8" s="12" t="s">
        <v>494</v>
      </c>
      <c r="F8" s="17">
        <v>1.3</v>
      </c>
      <c r="G8" s="12" t="s">
        <v>221</v>
      </c>
      <c r="H8" s="208">
        <v>1</v>
      </c>
    </row>
    <row r="9" spans="2:8" ht="15.6">
      <c r="B9" s="1"/>
      <c r="C9" s="17"/>
      <c r="D9" s="12" t="s">
        <v>221</v>
      </c>
      <c r="E9" s="12" t="s">
        <v>19</v>
      </c>
      <c r="F9" s="17">
        <v>2</v>
      </c>
      <c r="G9" s="12" t="s">
        <v>221</v>
      </c>
      <c r="H9" s="208">
        <v>1</v>
      </c>
    </row>
    <row r="10" spans="2:8" ht="15.6">
      <c r="B10" s="1"/>
      <c r="C10" s="17"/>
      <c r="D10" s="12"/>
      <c r="E10" s="12"/>
      <c r="F10" s="17"/>
      <c r="G10" s="12"/>
      <c r="H10" s="208"/>
    </row>
    <row r="11" spans="2:8" ht="15.6">
      <c r="B11" s="11" t="s">
        <v>495</v>
      </c>
      <c r="E11" s="12"/>
      <c r="F11" s="12"/>
      <c r="G11" s="12"/>
      <c r="H11" s="208">
        <v>97</v>
      </c>
    </row>
    <row r="12" spans="2:8" ht="15.6">
      <c r="B12" s="1"/>
      <c r="C12" s="17"/>
      <c r="D12" s="12"/>
      <c r="E12" s="12"/>
      <c r="F12" s="17"/>
      <c r="G12" s="12"/>
      <c r="H12" s="208"/>
    </row>
    <row r="13" spans="2:8" ht="15.6">
      <c r="B13" s="1"/>
      <c r="C13" s="17"/>
      <c r="D13" s="12" t="s">
        <v>25</v>
      </c>
      <c r="E13" s="12" t="s">
        <v>231</v>
      </c>
      <c r="F13" s="17">
        <v>70</v>
      </c>
      <c r="G13" s="12" t="s">
        <v>17</v>
      </c>
      <c r="H13" s="208">
        <v>2</v>
      </c>
    </row>
    <row r="14" spans="2:8" ht="15.6">
      <c r="B14" s="1"/>
      <c r="C14" s="17"/>
      <c r="D14" s="12" t="s">
        <v>15</v>
      </c>
      <c r="E14" s="12" t="s">
        <v>16</v>
      </c>
      <c r="F14" s="17">
        <v>50</v>
      </c>
      <c r="G14" s="12" t="s">
        <v>17</v>
      </c>
      <c r="H14" s="208">
        <v>6</v>
      </c>
    </row>
    <row r="15" spans="2:8" ht="15.6">
      <c r="B15" s="1"/>
      <c r="C15" s="17"/>
      <c r="D15" s="12" t="s">
        <v>27</v>
      </c>
      <c r="E15" s="12" t="s">
        <v>28</v>
      </c>
      <c r="F15" s="17">
        <v>100</v>
      </c>
      <c r="G15" s="12" t="s">
        <v>17</v>
      </c>
      <c r="H15" s="208">
        <v>1</v>
      </c>
    </row>
    <row r="16" spans="2:8" ht="15.6">
      <c r="B16" s="1"/>
      <c r="C16" s="12"/>
      <c r="D16" s="12"/>
      <c r="E16" s="12"/>
      <c r="F16" s="12"/>
      <c r="G16" s="12"/>
      <c r="H16" s="208"/>
    </row>
    <row r="17" spans="2:8" ht="15.6">
      <c r="B17" s="11" t="s">
        <v>496</v>
      </c>
      <c r="E17" s="12"/>
      <c r="F17" s="17"/>
      <c r="G17" s="12"/>
      <c r="H17" s="208">
        <v>98</v>
      </c>
    </row>
    <row r="18" spans="2:8" ht="15.6">
      <c r="B18" s="1"/>
      <c r="C18" s="17"/>
      <c r="D18" s="12"/>
      <c r="E18" s="12"/>
      <c r="F18" s="17"/>
      <c r="G18" s="12"/>
      <c r="H18" s="208"/>
    </row>
    <row r="19" spans="2:8" ht="15.6">
      <c r="B19" s="1"/>
      <c r="C19" s="17"/>
      <c r="D19" s="12" t="s">
        <v>15</v>
      </c>
      <c r="E19" s="12" t="s">
        <v>497</v>
      </c>
      <c r="F19" s="17">
        <v>200</v>
      </c>
      <c r="G19" s="12" t="s">
        <v>17</v>
      </c>
      <c r="H19" s="208">
        <v>2</v>
      </c>
    </row>
    <row r="20" spans="2:8" ht="15.6">
      <c r="B20" s="1"/>
      <c r="C20" s="17"/>
      <c r="D20" s="12" t="s">
        <v>15</v>
      </c>
      <c r="E20" s="12" t="s">
        <v>498</v>
      </c>
      <c r="F20" s="17">
        <v>200</v>
      </c>
      <c r="G20" s="12" t="s">
        <v>17</v>
      </c>
      <c r="H20" s="208">
        <v>2</v>
      </c>
    </row>
    <row r="23" spans="2:8" ht="15.6">
      <c r="B23" s="11" t="s">
        <v>40</v>
      </c>
      <c r="C23" s="6"/>
      <c r="E23" s="12"/>
      <c r="F23" s="12"/>
      <c r="G23" s="12"/>
      <c r="H23" s="208">
        <v>96</v>
      </c>
    </row>
    <row r="24" spans="2:8" ht="15.6">
      <c r="B24" s="1"/>
      <c r="C24" s="12"/>
      <c r="D24" s="12"/>
      <c r="E24" s="12"/>
      <c r="F24" s="12"/>
      <c r="G24" s="12"/>
      <c r="H24" s="208"/>
    </row>
    <row r="25" spans="2:8" ht="15.6">
      <c r="B25" s="1"/>
      <c r="C25" s="17"/>
      <c r="D25" s="12" t="s">
        <v>41</v>
      </c>
      <c r="E25" s="12" t="s">
        <v>499</v>
      </c>
      <c r="F25" s="26">
        <v>0.2</v>
      </c>
      <c r="G25" s="12" t="s">
        <v>41</v>
      </c>
      <c r="H25" s="208">
        <v>4</v>
      </c>
    </row>
    <row r="26" spans="2:8" ht="15.6">
      <c r="B26" s="1"/>
      <c r="C26" s="17"/>
      <c r="D26" s="12" t="s">
        <v>41</v>
      </c>
      <c r="E26" s="12" t="s">
        <v>161</v>
      </c>
      <c r="F26" s="26">
        <v>0.1</v>
      </c>
      <c r="G26" s="12" t="s">
        <v>41</v>
      </c>
      <c r="H26" s="208">
        <v>4</v>
      </c>
    </row>
    <row r="27" spans="2:8" ht="15.6">
      <c r="B27" s="1"/>
      <c r="C27" s="17"/>
      <c r="D27" s="12" t="s">
        <v>15</v>
      </c>
      <c r="E27" s="12" t="s">
        <v>44</v>
      </c>
      <c r="F27" s="17">
        <v>25</v>
      </c>
      <c r="G27" s="12" t="s">
        <v>17</v>
      </c>
      <c r="H27" s="208">
        <v>19</v>
      </c>
    </row>
    <row r="28" spans="2:8" ht="15.6">
      <c r="B28" s="1"/>
      <c r="C28" s="17"/>
      <c r="D28" s="12" t="s">
        <v>15</v>
      </c>
      <c r="E28" s="12" t="s">
        <v>500</v>
      </c>
      <c r="F28" s="17">
        <v>150</v>
      </c>
      <c r="G28" s="12" t="s">
        <v>17</v>
      </c>
      <c r="H28" s="208">
        <v>3</v>
      </c>
    </row>
    <row r="29" spans="2:8" ht="15.6">
      <c r="B29" s="1"/>
      <c r="C29" s="17"/>
      <c r="D29" s="12" t="s">
        <v>15</v>
      </c>
      <c r="E29" s="12" t="s">
        <v>46</v>
      </c>
      <c r="F29" s="17">
        <v>20</v>
      </c>
      <c r="G29" s="12" t="s">
        <v>17</v>
      </c>
      <c r="H29" s="208">
        <v>16</v>
      </c>
    </row>
    <row r="30" spans="2:8" ht="15.6">
      <c r="B30" s="1"/>
      <c r="C30" s="17"/>
      <c r="D30" s="12" t="s">
        <v>15</v>
      </c>
      <c r="E30" s="12" t="s">
        <v>231</v>
      </c>
      <c r="F30" s="17">
        <v>20</v>
      </c>
      <c r="G30" s="12" t="s">
        <v>17</v>
      </c>
      <c r="H30" s="208">
        <v>2</v>
      </c>
    </row>
    <row r="31" spans="2:8" ht="15.6">
      <c r="B31" s="1"/>
      <c r="C31" s="17"/>
      <c r="D31" s="12" t="s">
        <v>15</v>
      </c>
      <c r="E31" s="12" t="s">
        <v>28</v>
      </c>
      <c r="F31" s="17">
        <v>100</v>
      </c>
      <c r="G31" s="12" t="s">
        <v>17</v>
      </c>
      <c r="H31" s="208">
        <v>1</v>
      </c>
    </row>
    <row r="32" spans="2:8" ht="15.6">
      <c r="B32" s="1"/>
      <c r="C32" s="12"/>
      <c r="D32" s="12"/>
      <c r="E32" s="12"/>
      <c r="F32" s="12"/>
      <c r="G32" s="12"/>
      <c r="H32" s="208"/>
    </row>
    <row r="33" spans="2:8" ht="15.6">
      <c r="B33" s="11" t="s">
        <v>501</v>
      </c>
      <c r="E33" s="12"/>
      <c r="F33" s="26"/>
      <c r="G33" s="12"/>
      <c r="H33" s="208">
        <v>97</v>
      </c>
    </row>
    <row r="34" spans="2:8" ht="15.6">
      <c r="B34" s="1"/>
      <c r="C34" s="12"/>
      <c r="D34" s="12"/>
      <c r="E34" s="12"/>
      <c r="F34" s="18"/>
      <c r="G34" s="12"/>
      <c r="H34" s="208"/>
    </row>
    <row r="35" spans="2:8" ht="15.6">
      <c r="B35" s="1"/>
      <c r="C35" s="17"/>
      <c r="D35" s="12" t="s">
        <v>221</v>
      </c>
      <c r="E35" s="12" t="s">
        <v>502</v>
      </c>
      <c r="F35" s="17">
        <v>1.2</v>
      </c>
      <c r="G35" s="12" t="s">
        <v>221</v>
      </c>
      <c r="H35" s="208">
        <v>2</v>
      </c>
    </row>
    <row r="36" spans="2:8" ht="15.6">
      <c r="B36" s="1"/>
      <c r="C36" s="17"/>
      <c r="D36" s="12" t="s">
        <v>221</v>
      </c>
      <c r="E36" s="12" t="s">
        <v>503</v>
      </c>
      <c r="F36" s="17">
        <v>1.2</v>
      </c>
      <c r="G36" s="12" t="s">
        <v>221</v>
      </c>
      <c r="H36" s="208">
        <v>2</v>
      </c>
    </row>
    <row r="37" spans="2:8" ht="15.6">
      <c r="B37" s="1"/>
      <c r="C37" s="17"/>
      <c r="D37" s="12" t="s">
        <v>221</v>
      </c>
      <c r="E37" s="12" t="s">
        <v>504</v>
      </c>
      <c r="F37" s="26">
        <v>0.25</v>
      </c>
      <c r="G37" s="12" t="s">
        <v>221</v>
      </c>
      <c r="H37" s="208">
        <v>3</v>
      </c>
    </row>
    <row r="38" spans="2:8" ht="15.6">
      <c r="B38" s="1"/>
      <c r="C38" s="17"/>
      <c r="D38" s="12" t="s">
        <v>15</v>
      </c>
      <c r="E38" s="12" t="s">
        <v>111</v>
      </c>
      <c r="F38" s="26">
        <v>0.2</v>
      </c>
      <c r="G38" s="12" t="s">
        <v>221</v>
      </c>
      <c r="H38" s="208">
        <v>3</v>
      </c>
    </row>
    <row r="39" spans="2:8" ht="15.6">
      <c r="B39" s="1"/>
      <c r="C39" s="17"/>
      <c r="D39" s="12" t="s">
        <v>36</v>
      </c>
      <c r="E39" s="12" t="s">
        <v>81</v>
      </c>
      <c r="F39" s="26">
        <v>0.05</v>
      </c>
      <c r="G39" s="12" t="s">
        <v>36</v>
      </c>
      <c r="H39" s="208">
        <v>3</v>
      </c>
    </row>
    <row r="40" spans="2:8" ht="15.6">
      <c r="B40" s="1"/>
      <c r="C40" s="17"/>
      <c r="D40" s="12" t="s">
        <v>15</v>
      </c>
      <c r="E40" s="12" t="s">
        <v>505</v>
      </c>
      <c r="F40" s="17">
        <v>50</v>
      </c>
      <c r="G40" s="12" t="s">
        <v>17</v>
      </c>
      <c r="H40" s="208">
        <v>3</v>
      </c>
    </row>
    <row r="41" spans="2:8" ht="15.6">
      <c r="B41" s="1"/>
      <c r="C41" s="17"/>
      <c r="D41" s="12" t="s">
        <v>15</v>
      </c>
      <c r="E41" s="12" t="s">
        <v>506</v>
      </c>
      <c r="F41" s="17">
        <v>20</v>
      </c>
      <c r="G41" s="12" t="s">
        <v>17</v>
      </c>
      <c r="H41" s="208">
        <v>5</v>
      </c>
    </row>
    <row r="42" spans="2:8" ht="15.6">
      <c r="B42" s="1"/>
      <c r="C42" s="12"/>
      <c r="D42" s="12" t="s">
        <v>15</v>
      </c>
      <c r="E42" s="12" t="s">
        <v>507</v>
      </c>
      <c r="F42" s="12">
        <v>250</v>
      </c>
      <c r="G42" s="12" t="s">
        <v>17</v>
      </c>
      <c r="H42" s="208">
        <v>9</v>
      </c>
    </row>
    <row r="43" spans="2:8" ht="15.6">
      <c r="B43" s="1"/>
      <c r="C43" s="12"/>
      <c r="D43" s="12"/>
      <c r="E43" s="12"/>
      <c r="F43" s="17"/>
      <c r="G43" s="12"/>
      <c r="H43" s="208"/>
    </row>
    <row r="44" spans="2:8" ht="15.6">
      <c r="B44" s="11" t="s">
        <v>508</v>
      </c>
      <c r="E44" s="12"/>
      <c r="F44" s="26"/>
      <c r="G44" s="12"/>
      <c r="H44" s="208">
        <v>98</v>
      </c>
    </row>
    <row r="45" spans="2:8" ht="15.6">
      <c r="B45" s="1"/>
      <c r="C45" s="17"/>
      <c r="D45" s="12"/>
      <c r="E45" s="12"/>
      <c r="F45" s="18"/>
      <c r="G45" s="12"/>
      <c r="H45" s="208"/>
    </row>
    <row r="46" spans="2:8" ht="15.6">
      <c r="B46" s="1"/>
      <c r="C46" s="17"/>
      <c r="D46" s="12" t="s">
        <v>15</v>
      </c>
      <c r="E46" s="12" t="s">
        <v>509</v>
      </c>
      <c r="F46" s="17">
        <v>38</v>
      </c>
      <c r="G46" s="12" t="s">
        <v>17</v>
      </c>
      <c r="H46" s="208">
        <v>17</v>
      </c>
    </row>
    <row r="47" spans="2:8" ht="15.6">
      <c r="B47" s="1"/>
      <c r="C47" s="17"/>
      <c r="D47" s="12" t="s">
        <v>15</v>
      </c>
      <c r="E47" s="12" t="s">
        <v>510</v>
      </c>
      <c r="F47" s="17">
        <v>2</v>
      </c>
      <c r="G47" s="12" t="s">
        <v>17</v>
      </c>
      <c r="H47" s="208">
        <v>16</v>
      </c>
    </row>
    <row r="48" spans="2:8" ht="15.6">
      <c r="B48" s="1"/>
      <c r="C48" s="17"/>
      <c r="D48" s="12" t="s">
        <v>15</v>
      </c>
      <c r="E48" s="12" t="s">
        <v>16</v>
      </c>
      <c r="F48" s="17">
        <v>16</v>
      </c>
      <c r="G48" s="12" t="s">
        <v>17</v>
      </c>
      <c r="H48" s="208">
        <v>5</v>
      </c>
    </row>
    <row r="49" spans="2:8" ht="15.6">
      <c r="B49" s="1"/>
      <c r="C49" s="12"/>
      <c r="D49" s="12" t="s">
        <v>15</v>
      </c>
      <c r="E49" s="12" t="s">
        <v>231</v>
      </c>
      <c r="F49" s="12">
        <v>20</v>
      </c>
      <c r="G49" s="12" t="s">
        <v>17</v>
      </c>
      <c r="H49" s="208">
        <v>2</v>
      </c>
    </row>
    <row r="50" spans="2:8" ht="15.6">
      <c r="B50" s="1"/>
      <c r="C50" s="12"/>
      <c r="D50" s="12" t="s">
        <v>15</v>
      </c>
      <c r="E50" s="12" t="s">
        <v>28</v>
      </c>
      <c r="F50" s="12">
        <v>80</v>
      </c>
      <c r="G50" s="12" t="s">
        <v>17</v>
      </c>
      <c r="H50" s="208">
        <v>1</v>
      </c>
    </row>
    <row r="53" spans="2:8" ht="15.6">
      <c r="B53" s="11" t="s">
        <v>40</v>
      </c>
      <c r="E53" s="12"/>
      <c r="F53" s="12"/>
      <c r="G53" s="12"/>
      <c r="H53" s="208">
        <v>96</v>
      </c>
    </row>
    <row r="54" spans="2:8" ht="15.6">
      <c r="B54" s="1"/>
      <c r="C54" s="12"/>
      <c r="D54" s="12"/>
      <c r="E54" s="12"/>
      <c r="F54" s="12"/>
      <c r="G54" s="12"/>
      <c r="H54" s="208"/>
    </row>
    <row r="55" spans="2:8" ht="15.6">
      <c r="B55" s="1"/>
      <c r="C55" s="17"/>
      <c r="D55" s="12" t="s">
        <v>41</v>
      </c>
      <c r="E55" s="12" t="s">
        <v>499</v>
      </c>
      <c r="F55" s="26">
        <v>0.2</v>
      </c>
      <c r="G55" s="12" t="s">
        <v>41</v>
      </c>
      <c r="H55" s="208">
        <v>4</v>
      </c>
    </row>
    <row r="56" spans="2:8" ht="15.6">
      <c r="B56" s="1"/>
      <c r="C56" s="17"/>
      <c r="D56" s="12" t="s">
        <v>41</v>
      </c>
      <c r="E56" s="12" t="s">
        <v>161</v>
      </c>
      <c r="F56" s="26">
        <v>0.1</v>
      </c>
      <c r="G56" s="12" t="s">
        <v>41</v>
      </c>
      <c r="H56" s="208">
        <v>4</v>
      </c>
    </row>
    <row r="57" spans="2:8" ht="15.6">
      <c r="B57" s="1"/>
      <c r="C57" s="17"/>
      <c r="D57" s="12" t="s">
        <v>15</v>
      </c>
      <c r="E57" s="12" t="s">
        <v>44</v>
      </c>
      <c r="F57" s="17">
        <v>25</v>
      </c>
      <c r="G57" s="12" t="s">
        <v>17</v>
      </c>
      <c r="H57" s="208">
        <v>19</v>
      </c>
    </row>
    <row r="58" spans="2:8" ht="15.6">
      <c r="B58" s="1"/>
      <c r="C58" s="17"/>
      <c r="D58" s="12" t="s">
        <v>15</v>
      </c>
      <c r="E58" s="12" t="s">
        <v>500</v>
      </c>
      <c r="F58" s="17">
        <v>118</v>
      </c>
      <c r="G58" s="12" t="s">
        <v>17</v>
      </c>
      <c r="H58" s="208">
        <v>3</v>
      </c>
    </row>
    <row r="59" spans="2:8" ht="15.6">
      <c r="B59" s="1"/>
      <c r="C59" s="17"/>
      <c r="D59" s="12" t="s">
        <v>15</v>
      </c>
      <c r="E59" s="12" t="s">
        <v>46</v>
      </c>
      <c r="F59" s="17">
        <v>20</v>
      </c>
      <c r="G59" s="12" t="s">
        <v>17</v>
      </c>
      <c r="H59" s="208">
        <v>16</v>
      </c>
    </row>
    <row r="60" spans="2:8" ht="15.6">
      <c r="B60" s="1"/>
      <c r="C60" s="17"/>
      <c r="D60" s="12" t="s">
        <v>15</v>
      </c>
      <c r="E60" s="12" t="s">
        <v>231</v>
      </c>
      <c r="F60" s="17">
        <v>18</v>
      </c>
      <c r="G60" s="12" t="s">
        <v>17</v>
      </c>
      <c r="H60" s="208">
        <v>2</v>
      </c>
    </row>
    <row r="61" spans="2:8" ht="15.6">
      <c r="B61" s="1"/>
      <c r="C61" s="17"/>
      <c r="D61" s="12" t="s">
        <v>15</v>
      </c>
      <c r="E61" s="12" t="s">
        <v>28</v>
      </c>
      <c r="F61" s="17">
        <v>80</v>
      </c>
      <c r="G61" s="12" t="s">
        <v>17</v>
      </c>
      <c r="H61" s="208">
        <v>1</v>
      </c>
    </row>
    <row r="62" spans="2:8" ht="15.6">
      <c r="B62" s="1"/>
      <c r="C62" s="12"/>
      <c r="D62" s="12"/>
      <c r="E62" s="12"/>
      <c r="F62" s="12"/>
      <c r="G62" s="12"/>
      <c r="H62" s="208"/>
    </row>
    <row r="63" spans="2:8" ht="15.6">
      <c r="B63" s="11" t="s">
        <v>511</v>
      </c>
      <c r="E63" s="12"/>
      <c r="F63" s="12"/>
      <c r="G63" s="12"/>
      <c r="H63" s="208">
        <v>97</v>
      </c>
    </row>
    <row r="64" spans="2:8" ht="15.6">
      <c r="B64" s="1"/>
      <c r="C64" s="12"/>
      <c r="D64" s="12"/>
      <c r="E64" s="12"/>
      <c r="F64" s="12"/>
      <c r="G64" s="12"/>
      <c r="H64" s="208"/>
    </row>
    <row r="65" spans="2:8" ht="15.6">
      <c r="B65" s="1"/>
      <c r="C65" s="17"/>
      <c r="D65" s="12" t="s">
        <v>15</v>
      </c>
      <c r="E65" s="12" t="s">
        <v>512</v>
      </c>
      <c r="F65" s="17">
        <v>80</v>
      </c>
      <c r="G65" s="12" t="s">
        <v>17</v>
      </c>
      <c r="H65" s="208">
        <v>2</v>
      </c>
    </row>
    <row r="66" spans="2:8" ht="15.6">
      <c r="B66" s="1"/>
      <c r="C66" s="17"/>
      <c r="D66" s="12" t="s">
        <v>15</v>
      </c>
      <c r="E66" s="12" t="s">
        <v>513</v>
      </c>
      <c r="F66" s="17">
        <v>30</v>
      </c>
      <c r="G66" s="12" t="s">
        <v>17</v>
      </c>
      <c r="H66" s="208">
        <v>2</v>
      </c>
    </row>
    <row r="67" spans="2:8" ht="15.6">
      <c r="B67" s="1"/>
      <c r="C67" s="18"/>
      <c r="D67" s="12" t="s">
        <v>15</v>
      </c>
      <c r="E67" s="209" t="s">
        <v>390</v>
      </c>
      <c r="F67" s="17">
        <v>70</v>
      </c>
      <c r="G67" s="12" t="s">
        <v>17</v>
      </c>
      <c r="H67" s="208">
        <v>17</v>
      </c>
    </row>
    <row r="68" spans="2:8" ht="15.6">
      <c r="B68" s="1"/>
      <c r="C68" s="17"/>
      <c r="D68" s="12" t="s">
        <v>15</v>
      </c>
      <c r="E68" s="12" t="s">
        <v>111</v>
      </c>
      <c r="F68" s="17">
        <v>83</v>
      </c>
      <c r="G68" s="12" t="s">
        <v>17</v>
      </c>
      <c r="H68" s="208">
        <v>3</v>
      </c>
    </row>
    <row r="69" spans="2:8" ht="15.6">
      <c r="B69" s="1"/>
      <c r="C69" s="17"/>
      <c r="D69" s="12" t="s">
        <v>15</v>
      </c>
      <c r="E69" s="12" t="s">
        <v>304</v>
      </c>
      <c r="F69" s="17">
        <v>40</v>
      </c>
      <c r="G69" s="12" t="s">
        <v>17</v>
      </c>
      <c r="H69" s="208">
        <v>16</v>
      </c>
    </row>
    <row r="70" spans="2:8" ht="15.6">
      <c r="B70" s="1"/>
      <c r="C70" s="12"/>
      <c r="D70" s="12"/>
      <c r="E70" s="12"/>
      <c r="F70" s="12"/>
      <c r="G70" s="12"/>
      <c r="H70" s="208"/>
    </row>
    <row r="71" spans="2:8" ht="15.6">
      <c r="B71" s="11" t="s">
        <v>514</v>
      </c>
      <c r="E71" s="12"/>
      <c r="F71" s="12"/>
      <c r="G71" s="12"/>
      <c r="H71" s="208">
        <v>98</v>
      </c>
    </row>
    <row r="72" spans="2:8" ht="15.6">
      <c r="B72" s="1"/>
      <c r="C72" s="12"/>
      <c r="D72" s="12"/>
      <c r="E72" s="12"/>
      <c r="F72" s="12"/>
      <c r="G72" s="12"/>
      <c r="H72" s="208"/>
    </row>
    <row r="73" spans="2:8" ht="15.6">
      <c r="B73" s="1"/>
      <c r="C73" s="17"/>
      <c r="D73" s="12" t="s">
        <v>15</v>
      </c>
      <c r="E73" s="12" t="s">
        <v>515</v>
      </c>
      <c r="F73" s="17">
        <v>12</v>
      </c>
      <c r="G73" s="12" t="s">
        <v>17</v>
      </c>
      <c r="H73" s="208">
        <v>5</v>
      </c>
    </row>
    <row r="74" spans="2:8" ht="15.6">
      <c r="B74" s="1"/>
      <c r="C74" s="17"/>
      <c r="D74" s="12" t="s">
        <v>15</v>
      </c>
      <c r="E74" s="12" t="s">
        <v>516</v>
      </c>
      <c r="F74" s="17">
        <v>12</v>
      </c>
      <c r="G74" s="12" t="s">
        <v>17</v>
      </c>
      <c r="H74" s="208">
        <v>2</v>
      </c>
    </row>
    <row r="75" spans="2:8" ht="15.6">
      <c r="B75" s="1"/>
      <c r="C75" s="17"/>
      <c r="D75" s="12" t="s">
        <v>15</v>
      </c>
      <c r="E75" s="12" t="s">
        <v>231</v>
      </c>
      <c r="F75" s="17">
        <v>20</v>
      </c>
      <c r="G75" s="12" t="s">
        <v>17</v>
      </c>
      <c r="H75" s="208">
        <v>2</v>
      </c>
    </row>
    <row r="76" spans="2:8" ht="15.6">
      <c r="B76" s="1"/>
      <c r="C76" s="17"/>
      <c r="D76" s="12" t="s">
        <v>15</v>
      </c>
      <c r="E76" s="12" t="s">
        <v>28</v>
      </c>
      <c r="F76" s="17">
        <v>66</v>
      </c>
      <c r="G76" s="12" t="s">
        <v>17</v>
      </c>
      <c r="H76" s="208">
        <v>1</v>
      </c>
    </row>
    <row r="77" spans="2:8" ht="15.6">
      <c r="B77" s="1"/>
      <c r="C77" s="17"/>
      <c r="D77" s="12" t="s">
        <v>15</v>
      </c>
      <c r="E77" s="12" t="s">
        <v>123</v>
      </c>
      <c r="F77" s="17">
        <v>100</v>
      </c>
      <c r="G77" s="12" t="s">
        <v>17</v>
      </c>
      <c r="H77" s="208">
        <v>5</v>
      </c>
    </row>
    <row r="78" spans="2:8" ht="15.6">
      <c r="B78" s="1"/>
      <c r="C78" s="17"/>
      <c r="D78" s="12" t="s">
        <v>41</v>
      </c>
      <c r="E78" s="12" t="s">
        <v>161</v>
      </c>
      <c r="F78" s="26">
        <v>0.04</v>
      </c>
      <c r="G78" s="12" t="s">
        <v>41</v>
      </c>
      <c r="H78" s="208">
        <v>4</v>
      </c>
    </row>
    <row r="79" spans="2:8" ht="15.6">
      <c r="B79" s="1"/>
      <c r="C79" s="17"/>
      <c r="D79" s="12" t="s">
        <v>517</v>
      </c>
      <c r="E79" s="12" t="s">
        <v>282</v>
      </c>
      <c r="F79" s="53">
        <v>3.6000000000000004E-2</v>
      </c>
      <c r="G79" s="12" t="s">
        <v>517</v>
      </c>
      <c r="H79" s="208">
        <v>16</v>
      </c>
    </row>
    <row r="82" spans="2:8" ht="15.6">
      <c r="B82" s="11" t="s">
        <v>155</v>
      </c>
      <c r="E82" s="12"/>
      <c r="F82" s="12"/>
      <c r="G82" s="12"/>
      <c r="H82" s="208">
        <v>96</v>
      </c>
    </row>
    <row r="83" spans="2:8" ht="15.6">
      <c r="B83" s="1"/>
      <c r="C83" s="12"/>
      <c r="D83" s="12"/>
      <c r="E83" s="12"/>
      <c r="F83" s="12"/>
      <c r="G83" s="12"/>
      <c r="H83" s="208"/>
    </row>
    <row r="84" spans="2:8" ht="15.6">
      <c r="B84" s="1"/>
      <c r="C84" s="17"/>
      <c r="D84" s="12" t="s">
        <v>41</v>
      </c>
      <c r="E84" s="12" t="s">
        <v>499</v>
      </c>
      <c r="F84" s="26">
        <v>0.16</v>
      </c>
      <c r="G84" s="12" t="s">
        <v>41</v>
      </c>
      <c r="H84" s="208">
        <v>4</v>
      </c>
    </row>
    <row r="85" spans="2:8" ht="15.6">
      <c r="B85" s="1"/>
      <c r="C85" s="17"/>
      <c r="D85" s="12" t="s">
        <v>41</v>
      </c>
      <c r="E85" s="12" t="s">
        <v>161</v>
      </c>
      <c r="F85" s="26">
        <v>0.08</v>
      </c>
      <c r="G85" s="12" t="s">
        <v>41</v>
      </c>
      <c r="H85" s="208">
        <v>4</v>
      </c>
    </row>
    <row r="86" spans="2:8" ht="15.6">
      <c r="B86" s="1"/>
      <c r="C86" s="17"/>
      <c r="D86" s="12" t="s">
        <v>15</v>
      </c>
      <c r="E86" s="12" t="s">
        <v>44</v>
      </c>
      <c r="F86" s="17">
        <v>25</v>
      </c>
      <c r="G86" s="12" t="s">
        <v>17</v>
      </c>
      <c r="H86" s="208">
        <v>19</v>
      </c>
    </row>
    <row r="87" spans="2:8" ht="15.6">
      <c r="B87" s="1"/>
      <c r="C87" s="17"/>
      <c r="D87" s="12" t="s">
        <v>15</v>
      </c>
      <c r="E87" s="12" t="s">
        <v>500</v>
      </c>
      <c r="F87" s="17">
        <v>120</v>
      </c>
      <c r="G87" s="12" t="s">
        <v>17</v>
      </c>
      <c r="H87" s="208">
        <v>3</v>
      </c>
    </row>
    <row r="88" spans="2:8" ht="15.6">
      <c r="B88" s="1"/>
      <c r="C88" s="17"/>
      <c r="D88" s="12" t="s">
        <v>15</v>
      </c>
      <c r="E88" s="12" t="s">
        <v>46</v>
      </c>
      <c r="F88" s="17">
        <v>20</v>
      </c>
      <c r="G88" s="12" t="s">
        <v>17</v>
      </c>
      <c r="H88" s="208">
        <v>16</v>
      </c>
    </row>
    <row r="89" spans="2:8" ht="15.6">
      <c r="B89" s="1"/>
      <c r="C89" s="17"/>
      <c r="D89" s="12" t="s">
        <v>15</v>
      </c>
      <c r="E89" s="12" t="s">
        <v>231</v>
      </c>
      <c r="F89" s="17">
        <v>15</v>
      </c>
      <c r="G89" s="12" t="s">
        <v>17</v>
      </c>
      <c r="H89" s="208">
        <v>2</v>
      </c>
    </row>
    <row r="90" spans="2:8" ht="15.6">
      <c r="B90" s="1"/>
      <c r="C90" s="17"/>
      <c r="D90" s="12" t="s">
        <v>15</v>
      </c>
      <c r="E90" s="12" t="s">
        <v>28</v>
      </c>
      <c r="F90" s="17">
        <v>40</v>
      </c>
      <c r="G90" s="12" t="s">
        <v>17</v>
      </c>
      <c r="H90" s="208">
        <v>1</v>
      </c>
    </row>
    <row r="91" spans="2:8" ht="15.6">
      <c r="B91" s="1"/>
      <c r="C91" s="17"/>
      <c r="D91" s="12" t="s">
        <v>221</v>
      </c>
      <c r="E91" s="12" t="s">
        <v>19</v>
      </c>
      <c r="F91" s="17">
        <v>2</v>
      </c>
      <c r="G91" s="12" t="s">
        <v>221</v>
      </c>
      <c r="H91" s="208">
        <v>1</v>
      </c>
    </row>
    <row r="92" spans="2:8" ht="15.6">
      <c r="B92" s="1"/>
      <c r="C92" s="17"/>
      <c r="D92" s="12"/>
      <c r="E92" s="12"/>
      <c r="F92" s="17"/>
      <c r="G92" s="12"/>
      <c r="H92" s="208"/>
    </row>
    <row r="93" spans="2:8" ht="15.6">
      <c r="B93" s="11" t="s">
        <v>518</v>
      </c>
      <c r="E93" s="12"/>
      <c r="F93" s="12"/>
      <c r="G93" s="12"/>
      <c r="H93" s="208">
        <v>97</v>
      </c>
    </row>
    <row r="94" spans="2:8" ht="15.6">
      <c r="B94" s="1"/>
      <c r="C94" s="12"/>
      <c r="D94" s="12"/>
      <c r="E94" s="12"/>
      <c r="F94" s="12"/>
      <c r="G94" s="12"/>
      <c r="H94" s="208"/>
    </row>
    <row r="95" spans="2:8" ht="15.6">
      <c r="B95" s="1"/>
      <c r="C95" s="12"/>
      <c r="D95" s="12" t="s">
        <v>15</v>
      </c>
      <c r="E95" s="12" t="s">
        <v>70</v>
      </c>
      <c r="F95" s="12">
        <v>40</v>
      </c>
      <c r="G95" s="12" t="s">
        <v>17</v>
      </c>
      <c r="H95" s="208">
        <v>2</v>
      </c>
    </row>
    <row r="96" spans="2:8" ht="15.6">
      <c r="B96" s="1"/>
      <c r="C96" s="17"/>
      <c r="D96" s="12" t="s">
        <v>71</v>
      </c>
      <c r="E96" s="12" t="s">
        <v>504</v>
      </c>
      <c r="F96" s="26">
        <v>0.1</v>
      </c>
      <c r="G96" s="12" t="s">
        <v>221</v>
      </c>
      <c r="H96" s="208">
        <v>3</v>
      </c>
    </row>
    <row r="97" spans="2:8" ht="15.6">
      <c r="B97" s="1"/>
      <c r="C97" s="17"/>
      <c r="D97" s="12" t="s">
        <v>15</v>
      </c>
      <c r="E97" s="12" t="s">
        <v>519</v>
      </c>
      <c r="F97" s="17">
        <v>40</v>
      </c>
      <c r="G97" s="12" t="s">
        <v>17</v>
      </c>
      <c r="H97" s="208">
        <v>3</v>
      </c>
    </row>
    <row r="98" spans="2:8" ht="15.6">
      <c r="B98" s="1"/>
      <c r="C98" s="17"/>
      <c r="D98" s="12" t="s">
        <v>15</v>
      </c>
      <c r="E98" s="12" t="s">
        <v>28</v>
      </c>
      <c r="F98" s="17">
        <v>160</v>
      </c>
      <c r="G98" s="12" t="s">
        <v>17</v>
      </c>
      <c r="H98" s="208">
        <v>1</v>
      </c>
    </row>
    <row r="99" spans="2:8" ht="15.6">
      <c r="B99" s="1"/>
      <c r="C99" s="17"/>
      <c r="D99" s="12" t="s">
        <v>15</v>
      </c>
      <c r="E99" s="12" t="s">
        <v>500</v>
      </c>
      <c r="F99" s="17">
        <v>80</v>
      </c>
      <c r="G99" s="12" t="s">
        <v>17</v>
      </c>
      <c r="H99" s="208">
        <v>3</v>
      </c>
    </row>
    <row r="100" spans="2:8" ht="15.6">
      <c r="B100" s="1"/>
      <c r="C100" s="12"/>
      <c r="D100" s="12"/>
      <c r="E100" s="12"/>
      <c r="F100" s="12"/>
      <c r="G100" s="12"/>
      <c r="H100" s="208"/>
    </row>
    <row r="101" spans="2:8" ht="15.6">
      <c r="B101" s="11" t="s">
        <v>520</v>
      </c>
      <c r="E101" s="12"/>
      <c r="F101" s="12"/>
      <c r="G101" s="12"/>
      <c r="H101" s="208">
        <v>98</v>
      </c>
    </row>
    <row r="102" spans="2:8" ht="15.6">
      <c r="B102" s="1"/>
      <c r="C102" s="12"/>
      <c r="D102" s="12"/>
      <c r="E102" s="12"/>
      <c r="F102" s="12"/>
      <c r="G102" s="12"/>
      <c r="H102" s="208"/>
    </row>
    <row r="103" spans="2:8" ht="15.6">
      <c r="B103" s="1"/>
      <c r="C103" s="17"/>
      <c r="D103" s="12" t="s">
        <v>15</v>
      </c>
      <c r="E103" s="12" t="s">
        <v>521</v>
      </c>
      <c r="F103" s="17">
        <v>200</v>
      </c>
      <c r="G103" s="12" t="s">
        <v>17</v>
      </c>
      <c r="H103" s="208">
        <v>2</v>
      </c>
    </row>
    <row r="104" spans="2:8" ht="15.6">
      <c r="B104" s="1"/>
      <c r="C104" s="17"/>
      <c r="D104" s="12" t="s">
        <v>221</v>
      </c>
      <c r="E104" s="12" t="s">
        <v>504</v>
      </c>
      <c r="F104" s="26">
        <v>0.2</v>
      </c>
      <c r="G104" s="12" t="s">
        <v>221</v>
      </c>
      <c r="H104" s="208">
        <v>3</v>
      </c>
    </row>
    <row r="105" spans="2:8" ht="15.6">
      <c r="B105" s="1"/>
      <c r="C105" s="17"/>
      <c r="D105" s="12" t="s">
        <v>15</v>
      </c>
      <c r="E105" s="12" t="s">
        <v>144</v>
      </c>
      <c r="F105" s="17">
        <v>60</v>
      </c>
      <c r="G105" s="12" t="s">
        <v>17</v>
      </c>
      <c r="H105" s="208">
        <v>17</v>
      </c>
    </row>
    <row r="106" spans="2:8" ht="15.6">
      <c r="B106" s="1"/>
      <c r="C106" s="17"/>
      <c r="D106" s="12" t="s">
        <v>15</v>
      </c>
      <c r="E106" s="12" t="s">
        <v>111</v>
      </c>
      <c r="F106" s="17">
        <v>20</v>
      </c>
      <c r="G106" s="12" t="s">
        <v>17</v>
      </c>
      <c r="H106" s="208">
        <v>3</v>
      </c>
    </row>
    <row r="107" spans="2:8" ht="15.6">
      <c r="B107" s="1"/>
      <c r="C107" s="17"/>
      <c r="D107" s="12" t="s">
        <v>83</v>
      </c>
      <c r="E107" s="12" t="s">
        <v>287</v>
      </c>
      <c r="F107" s="53">
        <v>8.0000000000000002E-3</v>
      </c>
      <c r="G107" s="12" t="s">
        <v>83</v>
      </c>
      <c r="H107" s="208">
        <v>16</v>
      </c>
    </row>
    <row r="108" spans="2:8" ht="15.6">
      <c r="B108" s="1"/>
      <c r="C108" s="17"/>
      <c r="D108" s="12" t="s">
        <v>517</v>
      </c>
      <c r="E108" s="12" t="s">
        <v>145</v>
      </c>
      <c r="F108" s="53">
        <v>4.0000000000000001E-3</v>
      </c>
      <c r="G108" s="12" t="s">
        <v>517</v>
      </c>
      <c r="H108" s="208">
        <v>16</v>
      </c>
    </row>
    <row r="109" spans="2:8" ht="15.6">
      <c r="B109" s="1"/>
      <c r="C109" s="17"/>
      <c r="D109" s="12" t="s">
        <v>517</v>
      </c>
      <c r="E109" s="12" t="s">
        <v>146</v>
      </c>
      <c r="F109" s="53">
        <v>1.4999999999999999E-2</v>
      </c>
      <c r="G109" s="12" t="s">
        <v>517</v>
      </c>
      <c r="H109" s="208">
        <v>16</v>
      </c>
    </row>
    <row r="110" spans="2:8" ht="15.6">
      <c r="B110" s="1"/>
      <c r="C110" s="17"/>
      <c r="D110" s="12" t="s">
        <v>522</v>
      </c>
      <c r="E110" s="12" t="s">
        <v>523</v>
      </c>
      <c r="F110" s="53">
        <v>8.0000000000000002E-3</v>
      </c>
      <c r="G110" s="12" t="s">
        <v>522</v>
      </c>
      <c r="H110" s="208">
        <v>16</v>
      </c>
    </row>
    <row r="113" spans="2:8" ht="15.6">
      <c r="B113" s="11" t="s">
        <v>40</v>
      </c>
      <c r="E113" s="12"/>
      <c r="F113" s="12"/>
      <c r="G113" s="12"/>
      <c r="H113" s="208">
        <v>96</v>
      </c>
    </row>
    <row r="114" spans="2:8" ht="15.6">
      <c r="B114" s="1"/>
      <c r="C114" s="12"/>
      <c r="D114" s="12"/>
      <c r="E114" s="12"/>
      <c r="F114" s="12"/>
      <c r="G114" s="12"/>
      <c r="H114" s="208"/>
    </row>
    <row r="115" spans="2:8" ht="15.6">
      <c r="B115" s="1"/>
      <c r="C115" s="17"/>
      <c r="D115" s="12" t="s">
        <v>41</v>
      </c>
      <c r="E115" s="12" t="s">
        <v>499</v>
      </c>
      <c r="F115" s="26">
        <v>0.16</v>
      </c>
      <c r="G115" s="12" t="s">
        <v>41</v>
      </c>
      <c r="H115" s="208">
        <v>4</v>
      </c>
    </row>
    <row r="116" spans="2:8" ht="15.6">
      <c r="B116" s="1"/>
      <c r="C116" s="17"/>
      <c r="D116" s="12" t="s">
        <v>41</v>
      </c>
      <c r="E116" s="12" t="s">
        <v>161</v>
      </c>
      <c r="F116" s="26">
        <v>0.08</v>
      </c>
      <c r="G116" s="12" t="s">
        <v>41</v>
      </c>
      <c r="H116" s="208">
        <v>4</v>
      </c>
    </row>
    <row r="117" spans="2:8" ht="15.6">
      <c r="B117" s="1"/>
      <c r="C117" s="17"/>
      <c r="D117" s="12" t="s">
        <v>15</v>
      </c>
      <c r="E117" s="12" t="s">
        <v>44</v>
      </c>
      <c r="F117" s="17">
        <v>25</v>
      </c>
      <c r="G117" s="12" t="s">
        <v>17</v>
      </c>
      <c r="H117" s="208">
        <v>19</v>
      </c>
    </row>
    <row r="118" spans="2:8" ht="15.6">
      <c r="B118" s="1"/>
      <c r="C118" s="17"/>
      <c r="D118" s="12" t="s">
        <v>15</v>
      </c>
      <c r="E118" s="12" t="s">
        <v>500</v>
      </c>
      <c r="F118" s="17">
        <v>120</v>
      </c>
      <c r="G118" s="12" t="s">
        <v>17</v>
      </c>
      <c r="H118" s="208">
        <v>3</v>
      </c>
    </row>
    <row r="119" spans="2:8" ht="15.6">
      <c r="B119" s="1"/>
      <c r="C119" s="17"/>
      <c r="D119" s="12" t="s">
        <v>15</v>
      </c>
      <c r="E119" s="12" t="s">
        <v>46</v>
      </c>
      <c r="F119" s="17">
        <v>20</v>
      </c>
      <c r="G119" s="12" t="s">
        <v>17</v>
      </c>
      <c r="H119" s="208">
        <v>16</v>
      </c>
    </row>
    <row r="120" spans="2:8" ht="15.6">
      <c r="B120" s="1"/>
      <c r="C120" s="17"/>
      <c r="D120" s="12" t="s">
        <v>15</v>
      </c>
      <c r="E120" s="12" t="s">
        <v>231</v>
      </c>
      <c r="F120" s="17">
        <v>20</v>
      </c>
      <c r="G120" s="12" t="s">
        <v>17</v>
      </c>
      <c r="H120" s="208">
        <v>2</v>
      </c>
    </row>
    <row r="121" spans="2:8" ht="15.6">
      <c r="B121" s="1"/>
      <c r="C121" s="17"/>
      <c r="D121" s="12" t="s">
        <v>15</v>
      </c>
      <c r="E121" s="12" t="s">
        <v>28</v>
      </c>
      <c r="F121" s="17">
        <v>80</v>
      </c>
      <c r="G121" s="12" t="s">
        <v>17</v>
      </c>
      <c r="H121" s="208">
        <v>1</v>
      </c>
    </row>
    <row r="122" spans="2:8" ht="15.6">
      <c r="B122" s="1"/>
      <c r="C122" s="12"/>
      <c r="D122" s="12"/>
      <c r="E122" s="12"/>
      <c r="F122" s="12"/>
      <c r="G122" s="12"/>
      <c r="H122" s="208"/>
    </row>
    <row r="123" spans="2:8" ht="15.6">
      <c r="B123" s="11" t="s">
        <v>524</v>
      </c>
      <c r="E123" s="12"/>
      <c r="F123" s="12"/>
      <c r="G123" s="12"/>
      <c r="H123" s="208">
        <v>97</v>
      </c>
    </row>
    <row r="124" spans="2:8" ht="15.6">
      <c r="B124" s="1"/>
      <c r="C124" s="12"/>
      <c r="D124" s="12"/>
      <c r="E124" s="12"/>
      <c r="F124" s="12"/>
      <c r="G124" s="12"/>
      <c r="H124" s="208"/>
    </row>
    <row r="125" spans="2:8" ht="15.6">
      <c r="B125" s="1"/>
      <c r="C125" s="17"/>
      <c r="D125" s="12" t="s">
        <v>221</v>
      </c>
      <c r="E125" s="12" t="s">
        <v>240</v>
      </c>
      <c r="F125" s="17">
        <v>4</v>
      </c>
      <c r="G125" s="12" t="s">
        <v>221</v>
      </c>
      <c r="H125" s="208">
        <v>15</v>
      </c>
    </row>
    <row r="126" spans="2:8" ht="15.6">
      <c r="B126" s="1"/>
      <c r="C126" s="12"/>
      <c r="D126" s="12" t="s">
        <v>221</v>
      </c>
      <c r="E126" s="12" t="s">
        <v>53</v>
      </c>
      <c r="F126" s="12">
        <v>0.36</v>
      </c>
      <c r="G126" s="12" t="s">
        <v>221</v>
      </c>
      <c r="H126" s="208">
        <v>3</v>
      </c>
    </row>
    <row r="127" spans="2:8" ht="15.6">
      <c r="B127" s="1"/>
      <c r="C127" s="17"/>
      <c r="D127" s="12" t="s">
        <v>36</v>
      </c>
      <c r="E127" s="12" t="s">
        <v>81</v>
      </c>
      <c r="F127" s="26">
        <v>0.18</v>
      </c>
      <c r="G127" s="12" t="s">
        <v>36</v>
      </c>
      <c r="H127" s="208">
        <v>3</v>
      </c>
    </row>
    <row r="128" spans="2:8" ht="15.6">
      <c r="B128" s="1"/>
      <c r="C128" s="17"/>
      <c r="D128" s="12" t="s">
        <v>15</v>
      </c>
      <c r="E128" s="12" t="s">
        <v>525</v>
      </c>
      <c r="F128" s="17">
        <v>116</v>
      </c>
      <c r="G128" s="12" t="s">
        <v>17</v>
      </c>
      <c r="H128" s="208">
        <v>5</v>
      </c>
    </row>
    <row r="129" spans="2:8" ht="15.6">
      <c r="B129" s="1"/>
      <c r="C129" s="12"/>
      <c r="D129" s="12"/>
      <c r="E129" s="12"/>
      <c r="F129" s="12"/>
      <c r="G129" s="12"/>
      <c r="H129" s="208"/>
    </row>
    <row r="130" spans="2:8" ht="15.6">
      <c r="B130" s="11" t="s">
        <v>526</v>
      </c>
      <c r="E130" s="12"/>
      <c r="F130" s="12"/>
      <c r="G130" s="12"/>
      <c r="H130" s="208">
        <v>98</v>
      </c>
    </row>
    <row r="131" spans="2:8" ht="15.6">
      <c r="B131" s="1"/>
      <c r="C131" s="12"/>
      <c r="D131" s="12"/>
      <c r="E131" s="12"/>
      <c r="F131" s="12"/>
      <c r="G131" s="12"/>
      <c r="H131" s="208"/>
    </row>
    <row r="132" spans="2:8" ht="15.6">
      <c r="B132" s="1"/>
      <c r="C132" s="17"/>
      <c r="D132" s="12" t="s">
        <v>15</v>
      </c>
      <c r="E132" s="12" t="s">
        <v>28</v>
      </c>
      <c r="F132" s="17">
        <v>60</v>
      </c>
      <c r="G132" s="12" t="s">
        <v>17</v>
      </c>
      <c r="H132" s="208">
        <v>1</v>
      </c>
    </row>
    <row r="133" spans="2:8" ht="15.6">
      <c r="B133" s="1"/>
      <c r="C133" s="17"/>
      <c r="D133" s="12" t="s">
        <v>15</v>
      </c>
      <c r="E133" s="12" t="s">
        <v>231</v>
      </c>
      <c r="F133" s="17">
        <v>20</v>
      </c>
      <c r="G133" s="12" t="s">
        <v>17</v>
      </c>
      <c r="H133" s="208">
        <v>2</v>
      </c>
    </row>
    <row r="134" spans="2:8" ht="15.6">
      <c r="B134" s="1"/>
      <c r="C134" s="17"/>
      <c r="D134" s="12" t="s">
        <v>247</v>
      </c>
      <c r="E134" s="12" t="s">
        <v>287</v>
      </c>
      <c r="F134" s="26">
        <v>1.4999999999999999E-2</v>
      </c>
      <c r="G134" s="12" t="s">
        <v>247</v>
      </c>
      <c r="H134" s="208">
        <v>16</v>
      </c>
    </row>
    <row r="135" spans="2:8" ht="15.6">
      <c r="B135" s="1"/>
      <c r="C135" s="17"/>
      <c r="D135" s="12" t="s">
        <v>25</v>
      </c>
      <c r="E135" s="12" t="s">
        <v>178</v>
      </c>
      <c r="F135" s="12">
        <v>20</v>
      </c>
      <c r="G135" s="12" t="s">
        <v>90</v>
      </c>
      <c r="H135" s="208">
        <v>17</v>
      </c>
    </row>
    <row r="138" spans="2:8" ht="15.6">
      <c r="B138" s="11" t="s">
        <v>40</v>
      </c>
      <c r="E138" s="12"/>
      <c r="F138" s="12"/>
      <c r="G138" s="12"/>
      <c r="H138" s="208">
        <v>96</v>
      </c>
    </row>
    <row r="139" spans="2:8" ht="15.6">
      <c r="B139" s="1"/>
      <c r="C139" s="12"/>
      <c r="D139" s="12"/>
      <c r="E139" s="12"/>
      <c r="F139" s="12"/>
      <c r="G139" s="12"/>
      <c r="H139" s="208"/>
    </row>
    <row r="140" spans="2:8" ht="15.6">
      <c r="B140" s="1"/>
      <c r="C140" s="17"/>
      <c r="D140" s="12" t="s">
        <v>41</v>
      </c>
      <c r="E140" s="12" t="s">
        <v>499</v>
      </c>
      <c r="F140" s="26">
        <v>0.16</v>
      </c>
      <c r="G140" s="12" t="s">
        <v>41</v>
      </c>
      <c r="H140" s="208">
        <v>4</v>
      </c>
    </row>
    <row r="141" spans="2:8" ht="15.6">
      <c r="B141" s="1"/>
      <c r="C141" s="17"/>
      <c r="D141" s="12" t="s">
        <v>41</v>
      </c>
      <c r="E141" s="12" t="s">
        <v>161</v>
      </c>
      <c r="F141" s="26">
        <v>0.08</v>
      </c>
      <c r="G141" s="12" t="s">
        <v>41</v>
      </c>
      <c r="H141" s="208">
        <v>4</v>
      </c>
    </row>
    <row r="142" spans="2:8" ht="15.6">
      <c r="B142" s="1"/>
      <c r="C142" s="17"/>
      <c r="D142" s="12" t="s">
        <v>15</v>
      </c>
      <c r="E142" s="12" t="s">
        <v>44</v>
      </c>
      <c r="F142" s="17">
        <v>25</v>
      </c>
      <c r="G142" s="12" t="s">
        <v>17</v>
      </c>
      <c r="H142" s="208">
        <v>19</v>
      </c>
    </row>
    <row r="143" spans="2:8" ht="15.6">
      <c r="B143" s="1"/>
      <c r="C143" s="17"/>
      <c r="D143" s="12" t="s">
        <v>15</v>
      </c>
      <c r="E143" s="12" t="s">
        <v>500</v>
      </c>
      <c r="F143" s="17">
        <v>118</v>
      </c>
      <c r="G143" s="12" t="s">
        <v>17</v>
      </c>
      <c r="H143" s="208">
        <v>3</v>
      </c>
    </row>
    <row r="144" spans="2:8" ht="15.6">
      <c r="B144" s="1"/>
      <c r="C144" s="17"/>
      <c r="D144" s="12" t="s">
        <v>15</v>
      </c>
      <c r="E144" s="12" t="s">
        <v>46</v>
      </c>
      <c r="F144" s="17">
        <v>20</v>
      </c>
      <c r="G144" s="12" t="s">
        <v>17</v>
      </c>
      <c r="H144" s="208">
        <v>16</v>
      </c>
    </row>
    <row r="145" spans="2:8" ht="15.6">
      <c r="B145" s="1"/>
      <c r="C145" s="17"/>
      <c r="D145" s="12" t="s">
        <v>15</v>
      </c>
      <c r="E145" s="12" t="s">
        <v>231</v>
      </c>
      <c r="F145" s="17">
        <v>15</v>
      </c>
      <c r="G145" s="12" t="s">
        <v>17</v>
      </c>
      <c r="H145" s="208">
        <v>2</v>
      </c>
    </row>
    <row r="146" spans="2:8" ht="15.6">
      <c r="B146" s="1"/>
      <c r="C146" s="17"/>
      <c r="D146" s="12" t="s">
        <v>15</v>
      </c>
      <c r="E146" s="12" t="s">
        <v>28</v>
      </c>
      <c r="F146" s="17">
        <v>68</v>
      </c>
      <c r="G146" s="12" t="s">
        <v>17</v>
      </c>
      <c r="H146" s="208">
        <v>1</v>
      </c>
    </row>
    <row r="147" spans="2:8" ht="15.6">
      <c r="B147" s="1"/>
      <c r="C147" s="12"/>
      <c r="D147" s="12"/>
      <c r="E147" s="12"/>
      <c r="F147" s="12"/>
      <c r="G147" s="12"/>
      <c r="H147" s="208"/>
    </row>
    <row r="148" spans="2:8" ht="15.6">
      <c r="B148" s="11" t="s">
        <v>527</v>
      </c>
      <c r="E148" s="12"/>
      <c r="F148" s="12"/>
      <c r="G148" s="12"/>
      <c r="H148" s="208">
        <v>97</v>
      </c>
    </row>
    <row r="149" spans="2:8" ht="15.6">
      <c r="B149" s="1"/>
      <c r="C149" s="12"/>
      <c r="D149" s="12"/>
      <c r="E149" s="12"/>
      <c r="F149" s="12"/>
      <c r="G149" s="12"/>
      <c r="H149" s="208"/>
    </row>
    <row r="150" spans="2:8" ht="15.6">
      <c r="B150" s="1"/>
      <c r="C150" s="12"/>
      <c r="D150" s="12" t="s">
        <v>15</v>
      </c>
      <c r="E150" s="12" t="s">
        <v>70</v>
      </c>
      <c r="F150" s="12">
        <v>40</v>
      </c>
      <c r="G150" s="12" t="s">
        <v>17</v>
      </c>
      <c r="H150" s="208">
        <v>2</v>
      </c>
    </row>
    <row r="151" spans="2:8" ht="15.6">
      <c r="B151" s="1"/>
      <c r="C151" s="17"/>
      <c r="D151" s="12" t="s">
        <v>71</v>
      </c>
      <c r="E151" s="12" t="s">
        <v>504</v>
      </c>
      <c r="F151" s="26">
        <v>0.1</v>
      </c>
      <c r="G151" s="12" t="s">
        <v>221</v>
      </c>
      <c r="H151" s="208">
        <v>3</v>
      </c>
    </row>
    <row r="152" spans="2:8" ht="15.6">
      <c r="B152" s="1"/>
      <c r="C152" s="17"/>
      <c r="D152" s="12" t="s">
        <v>15</v>
      </c>
      <c r="E152" s="12" t="s">
        <v>519</v>
      </c>
      <c r="F152" s="17">
        <v>40</v>
      </c>
      <c r="G152" s="12" t="s">
        <v>17</v>
      </c>
      <c r="H152" s="208">
        <v>3</v>
      </c>
    </row>
    <row r="153" spans="2:8" ht="15.6">
      <c r="B153" s="1"/>
      <c r="C153" s="17"/>
      <c r="D153" s="12" t="s">
        <v>15</v>
      </c>
      <c r="E153" s="12" t="s">
        <v>28</v>
      </c>
      <c r="F153" s="17">
        <v>160</v>
      </c>
      <c r="G153" s="12" t="s">
        <v>17</v>
      </c>
      <c r="H153" s="208">
        <v>1</v>
      </c>
    </row>
    <row r="154" spans="2:8" ht="15.6">
      <c r="B154" s="1"/>
      <c r="C154" s="17"/>
      <c r="D154" s="12" t="s">
        <v>15</v>
      </c>
      <c r="E154" s="12" t="s">
        <v>500</v>
      </c>
      <c r="F154" s="17">
        <v>80</v>
      </c>
      <c r="G154" s="12" t="s">
        <v>17</v>
      </c>
      <c r="H154" s="208">
        <v>3</v>
      </c>
    </row>
    <row r="155" spans="2:8" ht="15.6">
      <c r="B155" s="1"/>
      <c r="C155" s="12"/>
      <c r="D155" s="12"/>
      <c r="E155" s="12"/>
      <c r="F155" s="12"/>
      <c r="G155" s="12"/>
      <c r="H155" s="208"/>
    </row>
    <row r="156" spans="2:8" ht="15.6">
      <c r="B156" s="11" t="s">
        <v>528</v>
      </c>
      <c r="E156" s="12"/>
      <c r="F156" s="12"/>
      <c r="G156" s="12"/>
      <c r="H156" s="208">
        <v>98</v>
      </c>
    </row>
    <row r="157" spans="2:8" ht="15.6">
      <c r="B157" s="1"/>
      <c r="C157" s="12"/>
      <c r="D157" s="12"/>
      <c r="E157" s="12"/>
      <c r="F157" s="12"/>
      <c r="G157" s="12"/>
      <c r="H157" s="208"/>
    </row>
    <row r="158" spans="2:8" ht="15.6">
      <c r="B158" s="1"/>
      <c r="C158" s="17"/>
      <c r="D158" s="12" t="s">
        <v>15</v>
      </c>
      <c r="E158" s="12" t="s">
        <v>529</v>
      </c>
      <c r="F158" s="17">
        <v>80</v>
      </c>
      <c r="G158" s="12" t="s">
        <v>17</v>
      </c>
      <c r="H158" s="208">
        <v>2</v>
      </c>
    </row>
    <row r="159" spans="2:8" ht="15.6">
      <c r="B159" s="1"/>
      <c r="C159" s="17"/>
      <c r="D159" s="12" t="s">
        <v>15</v>
      </c>
      <c r="E159" s="12" t="s">
        <v>110</v>
      </c>
      <c r="F159" s="17">
        <v>80</v>
      </c>
      <c r="G159" s="12" t="s">
        <v>17</v>
      </c>
      <c r="H159" s="208">
        <v>17</v>
      </c>
    </row>
    <row r="160" spans="2:8" ht="15.6">
      <c r="B160" s="1"/>
      <c r="C160" s="17"/>
      <c r="D160" s="12" t="s">
        <v>15</v>
      </c>
      <c r="E160" s="12" t="s">
        <v>111</v>
      </c>
      <c r="F160" s="55">
        <v>83</v>
      </c>
      <c r="G160" s="12" t="s">
        <v>17</v>
      </c>
      <c r="H160" s="208">
        <v>3</v>
      </c>
    </row>
    <row r="161" spans="2:8" ht="15.6">
      <c r="B161" s="1"/>
      <c r="C161" s="17"/>
      <c r="D161" s="12" t="s">
        <v>15</v>
      </c>
      <c r="E161" s="12" t="s">
        <v>530</v>
      </c>
      <c r="F161" s="17">
        <v>25</v>
      </c>
      <c r="G161" s="12" t="s">
        <v>17</v>
      </c>
      <c r="H161" s="208">
        <v>16</v>
      </c>
    </row>
    <row r="162" spans="2:8" ht="15.6">
      <c r="B162" s="1"/>
      <c r="C162" s="17"/>
      <c r="D162" s="12" t="s">
        <v>41</v>
      </c>
      <c r="E162" s="12" t="s">
        <v>161</v>
      </c>
      <c r="F162" s="26">
        <v>0.3</v>
      </c>
      <c r="G162" s="12" t="s">
        <v>41</v>
      </c>
      <c r="H162" s="208">
        <v>4</v>
      </c>
    </row>
    <row r="165" spans="2:8" ht="15.6">
      <c r="B165" s="11" t="s">
        <v>40</v>
      </c>
      <c r="E165" s="12"/>
      <c r="F165" s="12"/>
      <c r="G165" s="12"/>
      <c r="H165" s="208">
        <v>96</v>
      </c>
    </row>
    <row r="166" spans="2:8" ht="15.6">
      <c r="B166" s="1"/>
      <c r="C166" s="12"/>
      <c r="D166" s="12"/>
      <c r="E166" s="12"/>
      <c r="F166" s="12"/>
      <c r="G166" s="12"/>
      <c r="H166" s="208"/>
    </row>
    <row r="167" spans="2:8" ht="15.6">
      <c r="B167" s="1"/>
      <c r="C167" s="17"/>
      <c r="D167" s="12" t="s">
        <v>41</v>
      </c>
      <c r="E167" s="12" t="s">
        <v>499</v>
      </c>
      <c r="F167" s="26">
        <v>0.16</v>
      </c>
      <c r="G167" s="12" t="s">
        <v>41</v>
      </c>
      <c r="H167" s="208">
        <v>4</v>
      </c>
    </row>
    <row r="168" spans="2:8" ht="15.6">
      <c r="B168" s="1"/>
      <c r="C168" s="17"/>
      <c r="D168" s="12" t="s">
        <v>41</v>
      </c>
      <c r="E168" s="12" t="s">
        <v>161</v>
      </c>
      <c r="F168" s="26">
        <v>0.08</v>
      </c>
      <c r="G168" s="12" t="s">
        <v>41</v>
      </c>
      <c r="H168" s="208">
        <v>4</v>
      </c>
    </row>
    <row r="169" spans="2:8" ht="15.6">
      <c r="B169" s="1"/>
      <c r="C169" s="17"/>
      <c r="D169" s="12" t="s">
        <v>15</v>
      </c>
      <c r="E169" s="12" t="s">
        <v>44</v>
      </c>
      <c r="F169" s="17">
        <v>25</v>
      </c>
      <c r="G169" s="12" t="s">
        <v>17</v>
      </c>
      <c r="H169" s="208">
        <v>19</v>
      </c>
    </row>
    <row r="170" spans="2:8" ht="15.6">
      <c r="B170" s="1"/>
      <c r="C170" s="17"/>
      <c r="D170" s="12" t="s">
        <v>15</v>
      </c>
      <c r="E170" s="12" t="s">
        <v>500</v>
      </c>
      <c r="F170" s="17">
        <v>138</v>
      </c>
      <c r="G170" s="12" t="s">
        <v>17</v>
      </c>
      <c r="H170" s="208">
        <v>3</v>
      </c>
    </row>
    <row r="171" spans="2:8" ht="15.6">
      <c r="B171" s="1"/>
      <c r="C171" s="17"/>
      <c r="D171" s="12" t="s">
        <v>15</v>
      </c>
      <c r="E171" s="12" t="s">
        <v>46</v>
      </c>
      <c r="F171" s="17">
        <v>20</v>
      </c>
      <c r="G171" s="12" t="s">
        <v>17</v>
      </c>
      <c r="H171" s="208">
        <v>16</v>
      </c>
    </row>
    <row r="172" spans="2:8" ht="15.6">
      <c r="B172" s="1"/>
      <c r="C172" s="17"/>
      <c r="D172" s="12" t="s">
        <v>15</v>
      </c>
      <c r="E172" s="12" t="s">
        <v>231</v>
      </c>
      <c r="F172" s="17">
        <v>15</v>
      </c>
      <c r="G172" s="12" t="s">
        <v>17</v>
      </c>
      <c r="H172" s="208">
        <v>2</v>
      </c>
    </row>
    <row r="173" spans="2:8" ht="15.6">
      <c r="B173" s="1"/>
      <c r="C173" s="17"/>
      <c r="D173" s="12" t="s">
        <v>15</v>
      </c>
      <c r="E173" s="12" t="s">
        <v>28</v>
      </c>
      <c r="F173" s="17">
        <v>66</v>
      </c>
      <c r="G173" s="12" t="s">
        <v>17</v>
      </c>
      <c r="H173" s="208">
        <v>1</v>
      </c>
    </row>
    <row r="174" spans="2:8" ht="15.6">
      <c r="B174" s="1"/>
      <c r="C174" s="12"/>
      <c r="D174" s="12"/>
      <c r="E174" s="12"/>
      <c r="F174" s="12"/>
      <c r="G174" s="12"/>
      <c r="H174" s="208"/>
    </row>
    <row r="175" spans="2:8" ht="15.6">
      <c r="B175" s="11" t="s">
        <v>92</v>
      </c>
      <c r="E175" s="12"/>
      <c r="F175" s="12"/>
      <c r="G175" s="12"/>
      <c r="H175" s="208">
        <v>97</v>
      </c>
    </row>
    <row r="176" spans="2:8" ht="15.6">
      <c r="B176" s="1"/>
      <c r="C176" s="12"/>
      <c r="D176" s="12"/>
      <c r="E176" s="12"/>
      <c r="F176" s="12"/>
      <c r="G176" s="12"/>
      <c r="H176" s="208"/>
    </row>
    <row r="177" spans="2:8" ht="15.6">
      <c r="B177" s="1"/>
      <c r="C177" s="17"/>
      <c r="D177" s="12" t="s">
        <v>15</v>
      </c>
      <c r="E177" s="12" t="s">
        <v>531</v>
      </c>
      <c r="F177" s="17">
        <v>160</v>
      </c>
      <c r="G177" s="12" t="s">
        <v>17</v>
      </c>
      <c r="H177" s="208">
        <v>2</v>
      </c>
    </row>
    <row r="178" spans="2:8" ht="15.6">
      <c r="B178" s="1"/>
      <c r="C178" s="17"/>
      <c r="D178" s="12" t="s">
        <v>221</v>
      </c>
      <c r="E178" s="12" t="s">
        <v>97</v>
      </c>
      <c r="F178" s="17">
        <v>2</v>
      </c>
      <c r="G178" s="12" t="s">
        <v>221</v>
      </c>
      <c r="H178" s="208">
        <v>16</v>
      </c>
    </row>
    <row r="179" spans="2:8" ht="15.6">
      <c r="B179" s="1"/>
      <c r="C179" s="17"/>
      <c r="D179" s="12" t="s">
        <v>29</v>
      </c>
      <c r="E179" s="12" t="s">
        <v>99</v>
      </c>
      <c r="F179" s="26">
        <v>0.03</v>
      </c>
      <c r="G179" s="12" t="s">
        <v>29</v>
      </c>
      <c r="H179" s="208">
        <v>16</v>
      </c>
    </row>
    <row r="180" spans="2:8" ht="15.6">
      <c r="B180" s="1"/>
      <c r="C180" s="17"/>
      <c r="D180" s="12" t="s">
        <v>31</v>
      </c>
      <c r="E180" s="12" t="s">
        <v>100</v>
      </c>
      <c r="F180" s="53">
        <v>4.0000000000000001E-3</v>
      </c>
      <c r="G180" s="12" t="s">
        <v>29</v>
      </c>
      <c r="H180" s="208">
        <v>16</v>
      </c>
    </row>
    <row r="181" spans="2:8" ht="15.6">
      <c r="B181" s="1"/>
      <c r="C181" s="12"/>
      <c r="D181" s="12"/>
      <c r="E181" s="12"/>
      <c r="F181" s="12"/>
      <c r="G181" s="12"/>
      <c r="H181" s="208"/>
    </row>
    <row r="182" spans="2:8" ht="15.6">
      <c r="B182" s="11" t="s">
        <v>532</v>
      </c>
      <c r="E182" s="12"/>
      <c r="F182" s="12"/>
      <c r="G182" s="12"/>
      <c r="H182" s="208">
        <v>98</v>
      </c>
    </row>
    <row r="183" spans="2:8" ht="15.6">
      <c r="B183" s="1"/>
      <c r="C183" s="12"/>
      <c r="D183" s="12"/>
      <c r="E183" s="12"/>
      <c r="F183" s="12"/>
      <c r="G183" s="12"/>
      <c r="H183" s="208"/>
    </row>
    <row r="184" spans="2:8" ht="15.6">
      <c r="B184" s="1"/>
      <c r="C184" s="17"/>
      <c r="D184" s="12" t="s">
        <v>15</v>
      </c>
      <c r="E184" s="12" t="s">
        <v>28</v>
      </c>
      <c r="F184" s="12">
        <v>68</v>
      </c>
      <c r="G184" s="12" t="s">
        <v>17</v>
      </c>
      <c r="H184" s="208">
        <v>1</v>
      </c>
    </row>
    <row r="185" spans="2:8" ht="15.6">
      <c r="B185" s="1"/>
      <c r="C185" s="17"/>
      <c r="D185" s="12" t="s">
        <v>15</v>
      </c>
      <c r="E185" s="12" t="s">
        <v>231</v>
      </c>
      <c r="F185" s="12">
        <v>20</v>
      </c>
      <c r="G185" s="12" t="s">
        <v>17</v>
      </c>
      <c r="H185" s="208">
        <v>2</v>
      </c>
    </row>
    <row r="186" spans="2:8" ht="15.6">
      <c r="B186" s="1"/>
      <c r="C186" s="17"/>
      <c r="D186" s="12" t="s">
        <v>247</v>
      </c>
      <c r="E186" s="12" t="s">
        <v>287</v>
      </c>
      <c r="F186" s="26">
        <v>1.4999999999999999E-2</v>
      </c>
      <c r="G186" s="12" t="s">
        <v>247</v>
      </c>
      <c r="H186" s="208">
        <v>16</v>
      </c>
    </row>
    <row r="189" spans="2:8" ht="15.6">
      <c r="B189" s="11" t="s">
        <v>533</v>
      </c>
      <c r="E189" s="12"/>
      <c r="F189" s="12"/>
      <c r="G189" s="12"/>
      <c r="H189" s="208">
        <v>96</v>
      </c>
    </row>
    <row r="190" spans="2:8" ht="15.6">
      <c r="B190" s="1"/>
      <c r="C190" s="12"/>
      <c r="D190" s="12"/>
      <c r="E190" s="12"/>
      <c r="F190" s="12"/>
      <c r="G190" s="12"/>
      <c r="H190" s="208"/>
    </row>
    <row r="191" spans="2:8" ht="15.6">
      <c r="B191" s="1"/>
      <c r="C191" s="17"/>
      <c r="D191" s="12" t="s">
        <v>41</v>
      </c>
      <c r="E191" s="12" t="s">
        <v>499</v>
      </c>
      <c r="F191" s="26">
        <v>0.16</v>
      </c>
      <c r="G191" s="12" t="s">
        <v>41</v>
      </c>
      <c r="H191" s="208">
        <v>4</v>
      </c>
    </row>
    <row r="192" spans="2:8" ht="15.6">
      <c r="B192" s="1"/>
      <c r="C192" s="17"/>
      <c r="D192" s="12" t="s">
        <v>41</v>
      </c>
      <c r="E192" s="12" t="s">
        <v>161</v>
      </c>
      <c r="F192" s="26">
        <v>0.08</v>
      </c>
      <c r="G192" s="12" t="s">
        <v>41</v>
      </c>
      <c r="H192" s="208">
        <v>4</v>
      </c>
    </row>
    <row r="193" spans="2:8" ht="15.6">
      <c r="B193" s="1"/>
      <c r="C193" s="17"/>
      <c r="D193" s="12" t="s">
        <v>15</v>
      </c>
      <c r="E193" s="12" t="s">
        <v>44</v>
      </c>
      <c r="F193" s="17">
        <v>25</v>
      </c>
      <c r="G193" s="12" t="s">
        <v>17</v>
      </c>
      <c r="H193" s="208">
        <v>19</v>
      </c>
    </row>
    <row r="194" spans="2:8" ht="15.6">
      <c r="B194" s="1"/>
      <c r="C194" s="17"/>
      <c r="D194" s="12" t="s">
        <v>15</v>
      </c>
      <c r="E194" s="12" t="s">
        <v>500</v>
      </c>
      <c r="F194" s="17">
        <v>138</v>
      </c>
      <c r="G194" s="12" t="s">
        <v>17</v>
      </c>
      <c r="H194" s="208">
        <v>3</v>
      </c>
    </row>
    <row r="195" spans="2:8" ht="15.6">
      <c r="B195" s="1"/>
      <c r="C195" s="17"/>
      <c r="D195" s="12" t="s">
        <v>15</v>
      </c>
      <c r="E195" s="12" t="s">
        <v>46</v>
      </c>
      <c r="F195" s="17">
        <v>20</v>
      </c>
      <c r="G195" s="12" t="s">
        <v>17</v>
      </c>
      <c r="H195" s="208">
        <v>16</v>
      </c>
    </row>
    <row r="196" spans="2:8" ht="15.6">
      <c r="B196" s="1"/>
      <c r="C196" s="17"/>
      <c r="D196" s="12" t="s">
        <v>15</v>
      </c>
      <c r="E196" s="12" t="s">
        <v>231</v>
      </c>
      <c r="F196" s="17">
        <v>15</v>
      </c>
      <c r="G196" s="12" t="s">
        <v>17</v>
      </c>
      <c r="H196" s="208">
        <v>2</v>
      </c>
    </row>
    <row r="197" spans="2:8" ht="15.6">
      <c r="B197" s="1"/>
      <c r="C197" s="17"/>
      <c r="D197" s="12" t="s">
        <v>15</v>
      </c>
      <c r="E197" s="12" t="s">
        <v>28</v>
      </c>
      <c r="F197" s="17">
        <v>40</v>
      </c>
      <c r="G197" s="12" t="s">
        <v>17</v>
      </c>
      <c r="H197" s="208">
        <v>1</v>
      </c>
    </row>
    <row r="198" spans="2:8" ht="15.6">
      <c r="B198" s="1"/>
      <c r="C198" s="17"/>
      <c r="D198" s="12" t="s">
        <v>71</v>
      </c>
      <c r="E198" s="12" t="s">
        <v>219</v>
      </c>
      <c r="F198" s="17">
        <v>2.2000000000000002</v>
      </c>
      <c r="G198" s="12" t="s">
        <v>221</v>
      </c>
      <c r="H198" s="208">
        <v>1</v>
      </c>
    </row>
    <row r="199" spans="2:8" ht="15.6">
      <c r="B199" s="1"/>
      <c r="C199" s="12"/>
      <c r="D199" s="12"/>
      <c r="E199" s="12"/>
      <c r="F199" s="12"/>
      <c r="G199" s="12"/>
      <c r="H199" s="208"/>
    </row>
    <row r="200" spans="2:8" ht="15.6">
      <c r="B200" s="11" t="s">
        <v>534</v>
      </c>
      <c r="E200" s="12"/>
      <c r="F200" s="12"/>
      <c r="G200" s="12"/>
      <c r="H200" s="208">
        <v>97</v>
      </c>
    </row>
    <row r="201" spans="2:8" ht="15.6">
      <c r="B201" s="1"/>
      <c r="C201" s="12"/>
      <c r="D201" s="12"/>
      <c r="E201" s="12"/>
      <c r="F201" s="12"/>
      <c r="G201" s="12"/>
      <c r="H201" s="208"/>
    </row>
    <row r="202" spans="2:8" ht="15.6">
      <c r="B202" s="1"/>
      <c r="C202" s="18"/>
      <c r="D202" s="12" t="s">
        <v>15</v>
      </c>
      <c r="E202" s="12" t="s">
        <v>304</v>
      </c>
      <c r="F202" s="17">
        <v>50</v>
      </c>
      <c r="G202" s="12" t="s">
        <v>17</v>
      </c>
      <c r="H202" s="208">
        <v>17</v>
      </c>
    </row>
    <row r="203" spans="2:8" ht="15.6">
      <c r="B203" s="1"/>
      <c r="C203" s="17"/>
      <c r="D203" s="12" t="s">
        <v>36</v>
      </c>
      <c r="E203" s="12" t="s">
        <v>81</v>
      </c>
      <c r="F203" s="26">
        <v>0.18</v>
      </c>
      <c r="G203" s="12" t="s">
        <v>36</v>
      </c>
      <c r="H203" s="208">
        <v>3</v>
      </c>
    </row>
    <row r="204" spans="2:8" ht="15.6">
      <c r="B204" s="1"/>
      <c r="C204" s="17"/>
      <c r="D204" s="12" t="s">
        <v>15</v>
      </c>
      <c r="E204" s="12" t="s">
        <v>535</v>
      </c>
      <c r="F204" s="17">
        <v>40</v>
      </c>
      <c r="G204" s="12" t="s">
        <v>17</v>
      </c>
      <c r="H204" s="208">
        <v>3</v>
      </c>
    </row>
    <row r="205" spans="2:8" ht="15.6">
      <c r="B205" s="1"/>
      <c r="C205" s="17"/>
      <c r="D205" s="12" t="s">
        <v>15</v>
      </c>
      <c r="E205" s="12" t="s">
        <v>536</v>
      </c>
      <c r="F205" s="12">
        <v>40</v>
      </c>
      <c r="G205" s="12" t="s">
        <v>17</v>
      </c>
      <c r="H205" s="208">
        <v>3</v>
      </c>
    </row>
    <row r="206" spans="2:8" ht="15.6">
      <c r="B206" s="1"/>
      <c r="C206" s="17"/>
      <c r="D206" s="12" t="s">
        <v>15</v>
      </c>
      <c r="E206" s="12" t="s">
        <v>537</v>
      </c>
      <c r="F206" s="12">
        <v>40</v>
      </c>
      <c r="G206" s="12" t="s">
        <v>17</v>
      </c>
      <c r="H206" s="208">
        <v>3</v>
      </c>
    </row>
    <row r="207" spans="2:8" ht="15.6">
      <c r="B207" s="1"/>
      <c r="C207" s="17"/>
      <c r="D207" s="12" t="s">
        <v>29</v>
      </c>
      <c r="E207" s="12" t="s">
        <v>145</v>
      </c>
      <c r="F207" s="12">
        <v>8.0000000000000002E-3</v>
      </c>
      <c r="G207" s="12" t="s">
        <v>29</v>
      </c>
      <c r="H207" s="208">
        <v>16</v>
      </c>
    </row>
    <row r="208" spans="2:8" ht="15.6">
      <c r="B208" s="1"/>
      <c r="C208" s="12"/>
      <c r="D208" s="12" t="s">
        <v>221</v>
      </c>
      <c r="E208" s="12" t="s">
        <v>538</v>
      </c>
      <c r="F208" s="12">
        <v>1.5</v>
      </c>
      <c r="G208" s="12" t="s">
        <v>221</v>
      </c>
      <c r="H208" s="208">
        <v>3</v>
      </c>
    </row>
    <row r="209" spans="2:8" ht="15.6">
      <c r="B209" s="1"/>
      <c r="C209" s="12"/>
      <c r="D209" s="12"/>
      <c r="E209" s="12"/>
      <c r="F209" s="12"/>
      <c r="G209" s="12"/>
      <c r="H209" s="208"/>
    </row>
    <row r="210" spans="2:8" ht="15.6">
      <c r="B210" s="11" t="s">
        <v>539</v>
      </c>
      <c r="E210" s="12"/>
      <c r="F210" s="12"/>
      <c r="G210" s="12"/>
      <c r="H210" s="208">
        <v>98</v>
      </c>
    </row>
    <row r="211" spans="2:8" ht="15.6">
      <c r="B211" s="1"/>
      <c r="C211" s="12"/>
      <c r="D211" s="12"/>
      <c r="E211" s="12"/>
      <c r="F211" s="12"/>
      <c r="G211" s="12"/>
      <c r="H211" s="208"/>
    </row>
    <row r="212" spans="2:8" ht="15.6">
      <c r="B212" s="1"/>
      <c r="C212" s="17"/>
      <c r="D212" s="12" t="s">
        <v>15</v>
      </c>
      <c r="E212" s="12" t="s">
        <v>48</v>
      </c>
      <c r="F212" s="17">
        <v>120</v>
      </c>
      <c r="G212" s="12" t="s">
        <v>17</v>
      </c>
      <c r="H212" s="208">
        <v>10</v>
      </c>
    </row>
    <row r="213" spans="2:8" ht="15.6">
      <c r="B213" s="1"/>
      <c r="C213" s="17"/>
      <c r="D213" s="12" t="s">
        <v>15</v>
      </c>
      <c r="E213" s="12" t="s">
        <v>123</v>
      </c>
      <c r="F213" s="17">
        <v>62</v>
      </c>
      <c r="G213" s="12" t="s">
        <v>17</v>
      </c>
      <c r="H213" s="208">
        <v>3</v>
      </c>
    </row>
    <row r="214" spans="2:8" ht="15.6">
      <c r="B214" s="1"/>
      <c r="C214" s="17"/>
      <c r="D214" s="12" t="s">
        <v>41</v>
      </c>
      <c r="E214" s="12" t="s">
        <v>161</v>
      </c>
      <c r="F214" s="26">
        <v>0.04</v>
      </c>
      <c r="G214" s="12" t="s">
        <v>41</v>
      </c>
      <c r="H214" s="208">
        <v>4</v>
      </c>
    </row>
    <row r="215" spans="2:8" ht="15.6">
      <c r="B215" s="1"/>
      <c r="C215" s="17"/>
      <c r="D215" s="12" t="s">
        <v>15</v>
      </c>
      <c r="E215" s="12" t="s">
        <v>28</v>
      </c>
      <c r="F215" s="17">
        <v>20</v>
      </c>
      <c r="G215" s="12" t="s">
        <v>17</v>
      </c>
      <c r="H215" s="208">
        <v>1</v>
      </c>
    </row>
    <row r="216" spans="2:8" ht="15.6">
      <c r="B216" s="1"/>
      <c r="C216" s="17"/>
      <c r="D216" s="12"/>
      <c r="E216" s="12" t="s">
        <v>540</v>
      </c>
      <c r="F216" s="12"/>
      <c r="G216" s="12"/>
      <c r="H216" s="208">
        <v>3</v>
      </c>
    </row>
    <row r="217" spans="2:8" ht="15.6">
      <c r="B217" s="1"/>
      <c r="C217" s="17"/>
      <c r="D217" s="12" t="s">
        <v>31</v>
      </c>
      <c r="E217" s="12" t="s">
        <v>541</v>
      </c>
      <c r="F217" s="53">
        <v>4.0000000000000001E-3</v>
      </c>
      <c r="G217" s="12"/>
      <c r="H217" s="208">
        <v>16</v>
      </c>
    </row>
    <row r="218" spans="2:8" ht="15.6">
      <c r="B218" s="1"/>
      <c r="C218" s="17"/>
      <c r="D218" s="12" t="s">
        <v>31</v>
      </c>
      <c r="E218" s="12" t="s">
        <v>542</v>
      </c>
      <c r="F218" s="53">
        <v>4.0000000000000001E-3</v>
      </c>
      <c r="G218" s="12"/>
      <c r="H218" s="208">
        <v>16</v>
      </c>
    </row>
    <row r="221" spans="2:8" ht="15.6">
      <c r="B221" s="11" t="s">
        <v>40</v>
      </c>
      <c r="E221" s="12"/>
      <c r="F221" s="12"/>
      <c r="G221" s="12"/>
      <c r="H221" s="208">
        <v>96</v>
      </c>
    </row>
    <row r="222" spans="2:8" ht="15.6">
      <c r="B222" s="1"/>
      <c r="C222" s="12"/>
      <c r="D222" s="12"/>
      <c r="E222" s="12"/>
      <c r="F222" s="12"/>
      <c r="G222" s="12"/>
      <c r="H222" s="208"/>
    </row>
    <row r="223" spans="2:8" ht="15.6">
      <c r="B223" s="1"/>
      <c r="C223" s="17"/>
      <c r="D223" s="12" t="s">
        <v>41</v>
      </c>
      <c r="E223" s="12" t="s">
        <v>499</v>
      </c>
      <c r="F223" s="26">
        <v>0.16</v>
      </c>
      <c r="G223" s="12" t="s">
        <v>41</v>
      </c>
      <c r="H223" s="208">
        <v>4</v>
      </c>
    </row>
    <row r="224" spans="2:8" ht="15.6">
      <c r="B224" s="1"/>
      <c r="C224" s="17"/>
      <c r="D224" s="12" t="s">
        <v>41</v>
      </c>
      <c r="E224" s="12" t="s">
        <v>161</v>
      </c>
      <c r="F224" s="26">
        <v>0.08</v>
      </c>
      <c r="G224" s="12" t="s">
        <v>41</v>
      </c>
      <c r="H224" s="208">
        <v>4</v>
      </c>
    </row>
    <row r="225" spans="2:8" ht="15.6">
      <c r="B225" s="1"/>
      <c r="C225" s="17"/>
      <c r="D225" s="12" t="s">
        <v>15</v>
      </c>
      <c r="E225" s="12" t="s">
        <v>44</v>
      </c>
      <c r="F225" s="17">
        <v>25</v>
      </c>
      <c r="G225" s="12" t="s">
        <v>17</v>
      </c>
      <c r="H225" s="208">
        <v>19</v>
      </c>
    </row>
    <row r="226" spans="2:8" ht="15.6">
      <c r="B226" s="1"/>
      <c r="C226" s="17"/>
      <c r="D226" s="12" t="s">
        <v>15</v>
      </c>
      <c r="E226" s="12" t="s">
        <v>500</v>
      </c>
      <c r="F226" s="17">
        <v>118</v>
      </c>
      <c r="G226" s="12" t="s">
        <v>17</v>
      </c>
      <c r="H226" s="208">
        <v>3</v>
      </c>
    </row>
    <row r="227" spans="2:8" ht="15.6">
      <c r="B227" s="1"/>
      <c r="C227" s="17"/>
      <c r="D227" s="12" t="s">
        <v>15</v>
      </c>
      <c r="E227" s="12" t="s">
        <v>46</v>
      </c>
      <c r="F227" s="17">
        <v>20</v>
      </c>
      <c r="G227" s="12" t="s">
        <v>17</v>
      </c>
      <c r="H227" s="208">
        <v>16</v>
      </c>
    </row>
    <row r="228" spans="2:8" ht="15.6">
      <c r="B228" s="1"/>
      <c r="C228" s="17"/>
      <c r="D228" s="12" t="s">
        <v>15</v>
      </c>
      <c r="E228" s="12" t="s">
        <v>231</v>
      </c>
      <c r="F228" s="17">
        <v>15</v>
      </c>
      <c r="G228" s="12" t="s">
        <v>17</v>
      </c>
      <c r="H228" s="208">
        <v>2</v>
      </c>
    </row>
    <row r="229" spans="2:8" ht="15.6">
      <c r="B229" s="1"/>
      <c r="C229" s="17"/>
      <c r="D229" s="12" t="s">
        <v>15</v>
      </c>
      <c r="E229" s="12" t="s">
        <v>28</v>
      </c>
      <c r="F229" s="17">
        <v>68</v>
      </c>
      <c r="G229" s="12" t="s">
        <v>17</v>
      </c>
      <c r="H229" s="208">
        <v>1</v>
      </c>
    </row>
    <row r="230" spans="2:8" ht="15.6">
      <c r="B230" s="1"/>
      <c r="C230" s="12"/>
      <c r="D230" s="12"/>
      <c r="E230" s="12"/>
      <c r="F230" s="12"/>
      <c r="G230" s="12"/>
      <c r="H230" s="208"/>
    </row>
    <row r="231" spans="2:8" ht="15.6">
      <c r="B231" s="11" t="s">
        <v>543</v>
      </c>
      <c r="E231" s="12"/>
      <c r="F231" s="12"/>
      <c r="G231" s="12"/>
      <c r="H231" s="208">
        <v>97</v>
      </c>
    </row>
    <row r="232" spans="2:8" ht="15.6">
      <c r="B232" s="1"/>
      <c r="C232" s="12"/>
      <c r="D232" s="12"/>
      <c r="E232" s="12"/>
      <c r="F232" s="12"/>
      <c r="G232" s="12"/>
      <c r="H232" s="208"/>
    </row>
    <row r="233" spans="2:8" ht="15.6">
      <c r="B233" s="1"/>
      <c r="C233" s="17"/>
      <c r="D233" s="12" t="s">
        <v>29</v>
      </c>
      <c r="E233" s="12" t="s">
        <v>285</v>
      </c>
      <c r="F233" s="53">
        <v>0.03</v>
      </c>
      <c r="G233" s="12" t="s">
        <v>29</v>
      </c>
      <c r="H233" s="208">
        <v>16</v>
      </c>
    </row>
    <row r="234" spans="2:8" ht="15.6">
      <c r="B234" s="1"/>
      <c r="C234" s="17"/>
      <c r="D234" s="12" t="s">
        <v>29</v>
      </c>
      <c r="E234" s="12" t="s">
        <v>544</v>
      </c>
      <c r="F234" s="53">
        <v>2.4E-2</v>
      </c>
      <c r="G234" s="12" t="s">
        <v>29</v>
      </c>
      <c r="H234" s="208">
        <v>16</v>
      </c>
    </row>
    <row r="235" spans="2:8" ht="15.6">
      <c r="B235" s="1"/>
      <c r="C235" s="17"/>
      <c r="D235" s="12" t="s">
        <v>29</v>
      </c>
      <c r="E235" s="12" t="s">
        <v>114</v>
      </c>
      <c r="F235" s="53">
        <v>1.8000000000000002E-2</v>
      </c>
      <c r="G235" s="12" t="s">
        <v>29</v>
      </c>
      <c r="H235" s="208">
        <v>16</v>
      </c>
    </row>
    <row r="236" spans="2:8" ht="15.6">
      <c r="B236" s="1"/>
      <c r="C236" s="17"/>
      <c r="D236" s="12" t="s">
        <v>15</v>
      </c>
      <c r="E236" s="12" t="s">
        <v>545</v>
      </c>
      <c r="F236" s="17">
        <v>30</v>
      </c>
      <c r="G236" s="12" t="s">
        <v>17</v>
      </c>
      <c r="H236" s="208">
        <v>2</v>
      </c>
    </row>
    <row r="237" spans="2:8" ht="15.6">
      <c r="B237" s="1"/>
      <c r="C237" s="17"/>
      <c r="D237" s="12" t="s">
        <v>15</v>
      </c>
      <c r="E237" s="12" t="s">
        <v>512</v>
      </c>
      <c r="F237" s="17">
        <v>45</v>
      </c>
      <c r="G237" s="12" t="s">
        <v>17</v>
      </c>
      <c r="H237" s="208">
        <v>2</v>
      </c>
    </row>
    <row r="238" spans="2:8" ht="15.6">
      <c r="B238" s="1"/>
      <c r="C238" s="17"/>
      <c r="D238" s="12" t="s">
        <v>15</v>
      </c>
      <c r="E238" s="12" t="s">
        <v>513</v>
      </c>
      <c r="F238" s="17">
        <v>30</v>
      </c>
      <c r="G238" s="12" t="s">
        <v>17</v>
      </c>
      <c r="H238" s="208">
        <v>2</v>
      </c>
    </row>
    <row r="239" spans="2:8" ht="15.6">
      <c r="B239" s="1"/>
      <c r="C239" s="17"/>
      <c r="D239" s="12" t="s">
        <v>15</v>
      </c>
      <c r="E239" s="12" t="s">
        <v>123</v>
      </c>
      <c r="F239" s="17">
        <v>100</v>
      </c>
      <c r="G239" s="12" t="s">
        <v>17</v>
      </c>
      <c r="H239" s="208">
        <v>5</v>
      </c>
    </row>
    <row r="240" spans="2:8" ht="15.6">
      <c r="B240" s="1"/>
      <c r="C240" s="17"/>
      <c r="D240" s="12" t="s">
        <v>41</v>
      </c>
      <c r="E240" s="12" t="s">
        <v>161</v>
      </c>
      <c r="F240" s="26">
        <v>3.5000000000000003E-2</v>
      </c>
      <c r="G240" s="12" t="s">
        <v>41</v>
      </c>
      <c r="H240" s="208">
        <v>4</v>
      </c>
    </row>
    <row r="241" spans="2:8" ht="15.6">
      <c r="B241" s="1"/>
      <c r="C241" s="17"/>
      <c r="D241" s="12" t="s">
        <v>29</v>
      </c>
      <c r="E241" s="12" t="s">
        <v>125</v>
      </c>
      <c r="F241" s="26">
        <v>3.5000000000000003E-2</v>
      </c>
      <c r="G241" s="12" t="s">
        <v>29</v>
      </c>
      <c r="H241" s="208">
        <v>16</v>
      </c>
    </row>
    <row r="242" spans="2:8" ht="15.6">
      <c r="B242" s="1"/>
      <c r="C242" s="17"/>
      <c r="D242" s="12" t="s">
        <v>221</v>
      </c>
      <c r="E242" s="12" t="s">
        <v>19</v>
      </c>
      <c r="F242" s="12">
        <v>1.2</v>
      </c>
      <c r="G242" s="12" t="s">
        <v>221</v>
      </c>
      <c r="H242" s="208">
        <v>1</v>
      </c>
    </row>
    <row r="243" spans="2:8" ht="15.6">
      <c r="B243" s="1"/>
      <c r="C243" s="12"/>
      <c r="D243" s="12"/>
      <c r="E243" s="12"/>
      <c r="F243" s="12"/>
      <c r="G243" s="12"/>
      <c r="H243" s="208"/>
    </row>
    <row r="244" spans="2:8" ht="15.6">
      <c r="B244" s="11" t="s">
        <v>532</v>
      </c>
      <c r="E244" s="12"/>
      <c r="F244" s="12"/>
      <c r="G244" s="12"/>
      <c r="H244" s="208">
        <v>98</v>
      </c>
    </row>
    <row r="245" spans="2:8" ht="15.6">
      <c r="B245" s="1"/>
      <c r="C245" s="12"/>
      <c r="D245" s="12"/>
      <c r="E245" s="12"/>
      <c r="F245" s="12"/>
      <c r="G245" s="12"/>
      <c r="H245" s="208"/>
    </row>
    <row r="246" spans="2:8" ht="15.6">
      <c r="B246" s="1"/>
      <c r="C246" s="17"/>
      <c r="D246" s="12" t="s">
        <v>15</v>
      </c>
      <c r="E246" s="12" t="s">
        <v>231</v>
      </c>
      <c r="F246" s="17">
        <v>24</v>
      </c>
      <c r="G246" s="12" t="s">
        <v>17</v>
      </c>
      <c r="H246" s="208">
        <v>2</v>
      </c>
    </row>
    <row r="247" spans="2:8" ht="15.6">
      <c r="B247" s="1"/>
      <c r="C247" s="17"/>
      <c r="D247" s="12" t="s">
        <v>247</v>
      </c>
      <c r="E247" s="12" t="s">
        <v>287</v>
      </c>
      <c r="F247" s="26">
        <v>1.4999999999999999E-2</v>
      </c>
      <c r="G247" s="12" t="s">
        <v>247</v>
      </c>
      <c r="H247" s="208">
        <v>16</v>
      </c>
    </row>
    <row r="248" spans="2:8" ht="15.6">
      <c r="B248" s="1"/>
      <c r="C248" s="17"/>
      <c r="D248" s="12" t="s">
        <v>15</v>
      </c>
      <c r="E248" s="12" t="s">
        <v>28</v>
      </c>
      <c r="F248" s="17">
        <v>68</v>
      </c>
      <c r="G248" s="12" t="s">
        <v>90</v>
      </c>
      <c r="H248" s="208">
        <v>1</v>
      </c>
    </row>
    <row r="251" spans="2:8" ht="15.6">
      <c r="B251" s="11" t="s">
        <v>107</v>
      </c>
      <c r="E251" s="12"/>
      <c r="F251" s="12"/>
      <c r="G251" s="12"/>
      <c r="H251" s="208">
        <v>96</v>
      </c>
    </row>
    <row r="252" spans="2:8" ht="15.6">
      <c r="B252" s="1"/>
      <c r="C252" s="12"/>
      <c r="D252" s="12"/>
      <c r="E252" s="12"/>
      <c r="F252" s="12"/>
      <c r="G252" s="12"/>
      <c r="H252" s="208"/>
    </row>
    <row r="253" spans="2:8" ht="15.6">
      <c r="B253" s="1"/>
      <c r="C253" s="17"/>
      <c r="D253" s="12" t="s">
        <v>41</v>
      </c>
      <c r="E253" s="12" t="s">
        <v>499</v>
      </c>
      <c r="F253" s="26">
        <v>0.16</v>
      </c>
      <c r="G253" s="12" t="s">
        <v>41</v>
      </c>
      <c r="H253" s="208">
        <v>4</v>
      </c>
    </row>
    <row r="254" spans="2:8" ht="15.6">
      <c r="B254" s="1"/>
      <c r="C254" s="17"/>
      <c r="D254" s="12" t="s">
        <v>41</v>
      </c>
      <c r="E254" s="12" t="s">
        <v>161</v>
      </c>
      <c r="F254" s="26">
        <v>0.08</v>
      </c>
      <c r="G254" s="12" t="s">
        <v>41</v>
      </c>
      <c r="H254" s="208">
        <v>4</v>
      </c>
    </row>
    <row r="255" spans="2:8" ht="15.6">
      <c r="B255" s="1"/>
      <c r="C255" s="17"/>
      <c r="D255" s="12" t="s">
        <v>15</v>
      </c>
      <c r="E255" s="12" t="s">
        <v>44</v>
      </c>
      <c r="F255" s="17">
        <v>25</v>
      </c>
      <c r="G255" s="12" t="s">
        <v>17</v>
      </c>
      <c r="H255" s="208">
        <v>19</v>
      </c>
    </row>
    <row r="256" spans="2:8" ht="15.6">
      <c r="B256" s="1"/>
      <c r="C256" s="17"/>
      <c r="D256" s="12" t="s">
        <v>15</v>
      </c>
      <c r="E256" s="12" t="s">
        <v>500</v>
      </c>
      <c r="F256" s="17">
        <v>120</v>
      </c>
      <c r="G256" s="12" t="s">
        <v>17</v>
      </c>
      <c r="H256" s="208">
        <v>3</v>
      </c>
    </row>
    <row r="257" spans="2:8" ht="15.6">
      <c r="B257" s="1"/>
      <c r="C257" s="17"/>
      <c r="D257" s="12" t="s">
        <v>15</v>
      </c>
      <c r="E257" s="12" t="s">
        <v>46</v>
      </c>
      <c r="F257" s="17">
        <v>20</v>
      </c>
      <c r="G257" s="12" t="s">
        <v>17</v>
      </c>
      <c r="H257" s="208">
        <v>16</v>
      </c>
    </row>
    <row r="258" spans="2:8" ht="15.6">
      <c r="B258" s="1"/>
      <c r="C258" s="17"/>
      <c r="D258" s="12" t="s">
        <v>15</v>
      </c>
      <c r="E258" s="12" t="s">
        <v>231</v>
      </c>
      <c r="F258" s="17">
        <v>20</v>
      </c>
      <c r="G258" s="12" t="s">
        <v>17</v>
      </c>
      <c r="H258" s="208">
        <v>2</v>
      </c>
    </row>
    <row r="259" spans="2:8" ht="15.6">
      <c r="B259" s="1"/>
      <c r="C259" s="12"/>
      <c r="D259" s="12" t="s">
        <v>15</v>
      </c>
      <c r="E259" s="12" t="s">
        <v>28</v>
      </c>
      <c r="F259" s="12">
        <v>20</v>
      </c>
      <c r="G259" s="12" t="s">
        <v>17</v>
      </c>
      <c r="H259" s="208">
        <v>1</v>
      </c>
    </row>
    <row r="260" spans="2:8" ht="15.6">
      <c r="B260" s="1"/>
      <c r="C260" s="17"/>
      <c r="D260" s="12" t="s">
        <v>15</v>
      </c>
      <c r="E260" s="12" t="s">
        <v>218</v>
      </c>
      <c r="F260" s="17">
        <v>60</v>
      </c>
      <c r="G260" s="12" t="s">
        <v>17</v>
      </c>
      <c r="H260" s="208">
        <v>1</v>
      </c>
    </row>
    <row r="261" spans="2:8" ht="15.6">
      <c r="B261" s="1"/>
      <c r="C261" s="12"/>
      <c r="D261" s="12"/>
      <c r="E261" s="12"/>
      <c r="F261" s="12"/>
      <c r="G261" s="12"/>
      <c r="H261" s="208"/>
    </row>
    <row r="262" spans="2:8" ht="15.6">
      <c r="B262" s="11" t="s">
        <v>546</v>
      </c>
      <c r="E262" s="12"/>
      <c r="F262" s="12"/>
      <c r="G262" s="12"/>
      <c r="H262" s="208">
        <v>97</v>
      </c>
    </row>
    <row r="263" spans="2:8" ht="15.6">
      <c r="B263" s="1"/>
      <c r="C263" s="12"/>
      <c r="D263" s="12"/>
      <c r="E263" s="12"/>
      <c r="F263" s="12"/>
      <c r="G263" s="12"/>
      <c r="H263" s="208"/>
    </row>
    <row r="264" spans="2:8" ht="15.6">
      <c r="B264" s="1"/>
      <c r="C264" s="17"/>
      <c r="D264" s="12" t="s">
        <v>15</v>
      </c>
      <c r="E264" s="12" t="s">
        <v>61</v>
      </c>
      <c r="F264" s="17">
        <v>40</v>
      </c>
      <c r="G264" s="12" t="s">
        <v>17</v>
      </c>
      <c r="H264" s="208">
        <v>2</v>
      </c>
    </row>
    <row r="265" spans="2:8" ht="15.6">
      <c r="B265" s="1"/>
      <c r="C265" s="17"/>
      <c r="D265" s="12" t="s">
        <v>221</v>
      </c>
      <c r="E265" s="12" t="s">
        <v>53</v>
      </c>
      <c r="F265" s="26">
        <v>0.24</v>
      </c>
      <c r="G265" s="12" t="s">
        <v>221</v>
      </c>
      <c r="H265" s="208">
        <v>3</v>
      </c>
    </row>
    <row r="266" spans="2:8" ht="15.6">
      <c r="B266" s="1"/>
      <c r="C266" s="17"/>
      <c r="D266" s="12" t="s">
        <v>221</v>
      </c>
      <c r="E266" s="12" t="s">
        <v>223</v>
      </c>
      <c r="F266" s="18">
        <v>1.7</v>
      </c>
      <c r="G266" s="12" t="s">
        <v>221</v>
      </c>
      <c r="H266" s="208">
        <v>1</v>
      </c>
    </row>
    <row r="267" spans="2:8" ht="15.6">
      <c r="B267" s="1"/>
      <c r="C267" s="17"/>
      <c r="D267" s="12" t="s">
        <v>221</v>
      </c>
      <c r="E267" s="12" t="s">
        <v>53</v>
      </c>
      <c r="F267" s="26">
        <v>0.64</v>
      </c>
      <c r="G267" s="12" t="s">
        <v>221</v>
      </c>
      <c r="H267" s="208">
        <v>3</v>
      </c>
    </row>
    <row r="268" spans="2:8" ht="15.6">
      <c r="B268" s="1"/>
      <c r="C268" s="17"/>
      <c r="D268" s="12" t="s">
        <v>41</v>
      </c>
      <c r="E268" s="12" t="s">
        <v>161</v>
      </c>
      <c r="F268" s="26">
        <v>0.16</v>
      </c>
      <c r="G268" s="12" t="s">
        <v>41</v>
      </c>
      <c r="H268" s="208">
        <v>4</v>
      </c>
    </row>
    <row r="269" spans="2:8" ht="15.6">
      <c r="B269" s="1"/>
      <c r="C269" s="17"/>
      <c r="D269" s="12" t="s">
        <v>29</v>
      </c>
      <c r="E269" s="12" t="s">
        <v>280</v>
      </c>
      <c r="F269" s="26">
        <v>0.04</v>
      </c>
      <c r="G269" s="12" t="s">
        <v>29</v>
      </c>
      <c r="H269" s="208">
        <v>16</v>
      </c>
    </row>
    <row r="270" spans="2:8" ht="15.6">
      <c r="B270" s="1"/>
      <c r="C270" s="12"/>
      <c r="D270" s="12"/>
      <c r="E270" s="12"/>
      <c r="F270" s="12"/>
      <c r="G270" s="12"/>
      <c r="H270" s="208"/>
    </row>
    <row r="271" spans="2:8" ht="15.6">
      <c r="B271" s="11" t="s">
        <v>547</v>
      </c>
      <c r="E271" s="12"/>
      <c r="F271" s="12"/>
      <c r="G271" s="12"/>
      <c r="H271" s="208">
        <v>98</v>
      </c>
    </row>
    <row r="272" spans="2:8" ht="15.6">
      <c r="B272" s="1"/>
      <c r="C272" s="12"/>
      <c r="D272" s="12"/>
      <c r="E272" s="12"/>
      <c r="F272" s="12"/>
      <c r="G272" s="12"/>
      <c r="H272" s="208"/>
    </row>
    <row r="273" spans="2:8" ht="15.6">
      <c r="B273" s="1"/>
      <c r="C273" s="17"/>
      <c r="D273" s="12" t="s">
        <v>15</v>
      </c>
      <c r="E273" s="12" t="s">
        <v>28</v>
      </c>
      <c r="F273" s="17">
        <v>20</v>
      </c>
      <c r="G273" s="12" t="s">
        <v>17</v>
      </c>
      <c r="H273" s="208">
        <v>1</v>
      </c>
    </row>
    <row r="274" spans="2:8" ht="15.6">
      <c r="B274" s="1"/>
      <c r="C274" s="17"/>
      <c r="D274" s="12" t="s">
        <v>221</v>
      </c>
      <c r="E274" s="12" t="s">
        <v>494</v>
      </c>
      <c r="F274" s="18">
        <v>1.2</v>
      </c>
      <c r="G274" s="12" t="s">
        <v>548</v>
      </c>
      <c r="H274" s="208">
        <v>1</v>
      </c>
    </row>
    <row r="275" spans="2:8" ht="15.6">
      <c r="B275" s="1"/>
      <c r="C275" s="17"/>
      <c r="D275" s="12" t="s">
        <v>15</v>
      </c>
      <c r="E275" s="12" t="s">
        <v>224</v>
      </c>
      <c r="F275" s="17">
        <v>160</v>
      </c>
      <c r="G275" s="12" t="s">
        <v>17</v>
      </c>
      <c r="H275" s="208">
        <v>2</v>
      </c>
    </row>
    <row r="276" spans="2:8" ht="15.6">
      <c r="B276" s="1"/>
      <c r="C276" s="12"/>
      <c r="D276" s="12" t="s">
        <v>549</v>
      </c>
      <c r="E276" s="12" t="s">
        <v>287</v>
      </c>
      <c r="F276" s="12">
        <v>1.6E-2</v>
      </c>
      <c r="G276" s="12" t="s">
        <v>549</v>
      </c>
      <c r="H276" s="208">
        <v>16</v>
      </c>
    </row>
    <row r="279" spans="2:8" ht="15.6">
      <c r="B279" s="11" t="s">
        <v>40</v>
      </c>
      <c r="E279" s="12"/>
      <c r="F279" s="12"/>
      <c r="G279" s="12"/>
      <c r="H279" s="208">
        <v>96</v>
      </c>
    </row>
    <row r="280" spans="2:8" ht="15.6">
      <c r="B280" s="1"/>
      <c r="C280" s="12"/>
      <c r="D280" s="12"/>
      <c r="E280" s="12"/>
      <c r="F280" s="12"/>
      <c r="G280" s="12"/>
      <c r="H280" s="208"/>
    </row>
    <row r="281" spans="2:8" ht="15.6">
      <c r="B281" s="1"/>
      <c r="C281" s="17"/>
      <c r="D281" s="12" t="s">
        <v>41</v>
      </c>
      <c r="E281" s="12" t="s">
        <v>499</v>
      </c>
      <c r="F281" s="26">
        <v>0.16</v>
      </c>
      <c r="G281" s="12" t="s">
        <v>41</v>
      </c>
      <c r="H281" s="208">
        <v>4</v>
      </c>
    </row>
    <row r="282" spans="2:8" ht="15.6">
      <c r="B282" s="1"/>
      <c r="C282" s="17"/>
      <c r="D282" s="12" t="s">
        <v>41</v>
      </c>
      <c r="E282" s="12" t="s">
        <v>161</v>
      </c>
      <c r="F282" s="26">
        <v>0.08</v>
      </c>
      <c r="G282" s="12" t="s">
        <v>41</v>
      </c>
      <c r="H282" s="208">
        <v>4</v>
      </c>
    </row>
    <row r="283" spans="2:8" ht="15.6">
      <c r="B283" s="1"/>
      <c r="C283" s="17"/>
      <c r="D283" s="12" t="s">
        <v>15</v>
      </c>
      <c r="E283" s="12" t="s">
        <v>44</v>
      </c>
      <c r="F283" s="17">
        <v>25</v>
      </c>
      <c r="G283" s="12" t="s">
        <v>17</v>
      </c>
      <c r="H283" s="208">
        <v>19</v>
      </c>
    </row>
    <row r="284" spans="2:8" ht="15.6">
      <c r="B284" s="1"/>
      <c r="C284" s="17"/>
      <c r="D284" s="12" t="s">
        <v>15</v>
      </c>
      <c r="E284" s="12" t="s">
        <v>500</v>
      </c>
      <c r="F284" s="17">
        <v>120</v>
      </c>
      <c r="G284" s="12" t="s">
        <v>17</v>
      </c>
      <c r="H284" s="208">
        <v>3</v>
      </c>
    </row>
    <row r="285" spans="2:8" ht="15.6">
      <c r="B285" s="1"/>
      <c r="C285" s="17"/>
      <c r="D285" s="12" t="s">
        <v>15</v>
      </c>
      <c r="E285" s="12" t="s">
        <v>46</v>
      </c>
      <c r="F285" s="17">
        <v>20</v>
      </c>
      <c r="G285" s="12" t="s">
        <v>17</v>
      </c>
      <c r="H285" s="208">
        <v>16</v>
      </c>
    </row>
    <row r="286" spans="2:8" ht="15.6">
      <c r="B286" s="1"/>
      <c r="C286" s="17"/>
      <c r="D286" s="12" t="s">
        <v>15</v>
      </c>
      <c r="E286" s="12" t="s">
        <v>231</v>
      </c>
      <c r="F286" s="17">
        <v>15</v>
      </c>
      <c r="G286" s="12" t="s">
        <v>17</v>
      </c>
      <c r="H286" s="208">
        <v>2</v>
      </c>
    </row>
    <row r="287" spans="2:8" ht="15.6">
      <c r="B287" s="1"/>
      <c r="C287" s="17"/>
      <c r="D287" s="12" t="s">
        <v>15</v>
      </c>
      <c r="E287" s="12" t="s">
        <v>16</v>
      </c>
      <c r="F287" s="17">
        <v>10</v>
      </c>
      <c r="G287" s="12" t="s">
        <v>17</v>
      </c>
      <c r="H287" s="208">
        <v>5</v>
      </c>
    </row>
    <row r="288" spans="2:8" ht="15.6">
      <c r="B288" s="1"/>
      <c r="C288" s="17"/>
      <c r="D288" s="12" t="s">
        <v>15</v>
      </c>
      <c r="E288" s="12" t="s">
        <v>28</v>
      </c>
      <c r="F288" s="17">
        <v>68</v>
      </c>
      <c r="G288" s="12" t="s">
        <v>17</v>
      </c>
      <c r="H288" s="208">
        <v>1</v>
      </c>
    </row>
    <row r="289" spans="2:8" ht="15.6">
      <c r="B289" s="1"/>
      <c r="C289" s="12"/>
      <c r="D289" s="12"/>
      <c r="E289" s="12"/>
      <c r="F289" s="12"/>
      <c r="G289" s="12"/>
      <c r="H289" s="208"/>
    </row>
    <row r="290" spans="2:8" ht="15.6">
      <c r="B290" s="11" t="s">
        <v>527</v>
      </c>
      <c r="E290" s="12"/>
      <c r="F290" s="12"/>
      <c r="G290" s="12"/>
      <c r="H290" s="208">
        <v>97</v>
      </c>
    </row>
    <row r="291" spans="2:8" ht="15.6">
      <c r="B291" s="1"/>
      <c r="C291" s="12"/>
      <c r="D291" s="12"/>
      <c r="E291" s="12"/>
      <c r="F291" s="12"/>
      <c r="G291" s="12"/>
      <c r="H291" s="208"/>
    </row>
    <row r="292" spans="2:8" ht="15.6">
      <c r="B292" s="1"/>
      <c r="C292" s="17"/>
      <c r="D292" s="12" t="s">
        <v>15</v>
      </c>
      <c r="E292" s="12" t="s">
        <v>70</v>
      </c>
      <c r="F292" s="17">
        <v>40</v>
      </c>
      <c r="G292" s="12" t="s">
        <v>17</v>
      </c>
      <c r="H292" s="208">
        <v>2</v>
      </c>
    </row>
    <row r="293" spans="2:8" ht="15.6">
      <c r="B293" s="1"/>
      <c r="C293" s="12"/>
      <c r="D293" s="12" t="s">
        <v>15</v>
      </c>
      <c r="E293" s="12" t="s">
        <v>16</v>
      </c>
      <c r="F293" s="12">
        <v>24</v>
      </c>
      <c r="G293" s="12" t="s">
        <v>17</v>
      </c>
      <c r="H293" s="208">
        <v>5</v>
      </c>
    </row>
    <row r="294" spans="2:8" ht="15.6">
      <c r="B294" s="1"/>
      <c r="C294" s="17"/>
      <c r="D294" s="12" t="s">
        <v>15</v>
      </c>
      <c r="E294" s="12" t="s">
        <v>500</v>
      </c>
      <c r="F294" s="17">
        <v>160</v>
      </c>
      <c r="G294" s="12" t="s">
        <v>17</v>
      </c>
      <c r="H294" s="208">
        <v>3</v>
      </c>
    </row>
    <row r="295" spans="2:8" ht="15.6">
      <c r="B295" s="1"/>
      <c r="C295" s="17"/>
      <c r="D295" s="12" t="s">
        <v>15</v>
      </c>
      <c r="E295" s="12" t="s">
        <v>28</v>
      </c>
      <c r="F295" s="17">
        <v>100</v>
      </c>
      <c r="G295" s="12" t="s">
        <v>17</v>
      </c>
      <c r="H295" s="208">
        <v>1</v>
      </c>
    </row>
    <row r="296" spans="2:8" ht="15.6">
      <c r="B296" s="1"/>
      <c r="C296" s="17"/>
      <c r="D296" s="12" t="s">
        <v>221</v>
      </c>
      <c r="E296" s="12" t="s">
        <v>504</v>
      </c>
      <c r="F296" s="26">
        <v>0.1</v>
      </c>
      <c r="G296" s="12" t="s">
        <v>221</v>
      </c>
      <c r="H296" s="208">
        <v>3</v>
      </c>
    </row>
    <row r="297" spans="2:8" ht="15.6">
      <c r="B297" s="1"/>
      <c r="C297" s="17"/>
      <c r="D297" s="12" t="s">
        <v>15</v>
      </c>
      <c r="E297" s="12" t="s">
        <v>519</v>
      </c>
      <c r="F297" s="17">
        <v>40</v>
      </c>
      <c r="G297" s="12" t="s">
        <v>17</v>
      </c>
      <c r="H297" s="208">
        <v>3</v>
      </c>
    </row>
    <row r="298" spans="2:8" ht="15.6">
      <c r="B298" s="1"/>
      <c r="C298" s="12"/>
      <c r="D298" s="12"/>
      <c r="E298" s="12"/>
      <c r="F298" s="12"/>
      <c r="G298" s="12"/>
      <c r="H298" s="208"/>
    </row>
    <row r="299" spans="2:8" ht="15.6">
      <c r="B299" s="11" t="s">
        <v>550</v>
      </c>
      <c r="E299" s="12"/>
      <c r="F299" s="12"/>
      <c r="G299" s="12"/>
      <c r="H299" s="208">
        <v>98</v>
      </c>
    </row>
    <row r="300" spans="2:8" ht="15.6">
      <c r="B300" s="1"/>
      <c r="C300" s="12"/>
      <c r="D300" s="12"/>
      <c r="E300" s="12"/>
      <c r="F300" s="12"/>
      <c r="G300" s="12"/>
      <c r="H300" s="208"/>
    </row>
    <row r="301" spans="2:8" ht="15.6">
      <c r="B301" s="1"/>
      <c r="C301" s="17"/>
      <c r="D301" s="12" t="s">
        <v>15</v>
      </c>
      <c r="E301" s="12" t="s">
        <v>77</v>
      </c>
      <c r="F301" s="17">
        <v>120</v>
      </c>
      <c r="G301" s="12" t="s">
        <v>17</v>
      </c>
      <c r="H301" s="208">
        <v>16</v>
      </c>
    </row>
    <row r="302" spans="2:8" ht="15.6">
      <c r="B302" s="1"/>
      <c r="C302" s="17"/>
      <c r="D302" s="12" t="s">
        <v>15</v>
      </c>
      <c r="E302" s="12" t="s">
        <v>78</v>
      </c>
      <c r="F302" s="12">
        <v>50</v>
      </c>
      <c r="G302" s="12" t="s">
        <v>17</v>
      </c>
      <c r="H302" s="208">
        <v>2</v>
      </c>
    </row>
    <row r="303" spans="2:8" ht="15.6">
      <c r="B303" s="1"/>
      <c r="C303" s="18"/>
      <c r="D303" s="12" t="s">
        <v>15</v>
      </c>
      <c r="E303" s="12" t="s">
        <v>79</v>
      </c>
      <c r="F303" s="17">
        <v>90</v>
      </c>
      <c r="G303" s="12" t="s">
        <v>17</v>
      </c>
      <c r="H303" s="208">
        <v>17</v>
      </c>
    </row>
    <row r="304" spans="2:8" ht="15.6">
      <c r="B304" s="1"/>
      <c r="C304" s="17"/>
      <c r="D304" s="12" t="s">
        <v>15</v>
      </c>
      <c r="E304" s="12" t="s">
        <v>80</v>
      </c>
      <c r="F304" s="17">
        <v>22</v>
      </c>
      <c r="G304" s="12" t="s">
        <v>17</v>
      </c>
      <c r="H304" s="208">
        <v>5</v>
      </c>
    </row>
    <row r="305" spans="2:8" ht="15.6">
      <c r="B305" s="1"/>
      <c r="C305" s="17"/>
      <c r="D305" s="12" t="s">
        <v>221</v>
      </c>
      <c r="E305" s="12" t="s">
        <v>81</v>
      </c>
      <c r="F305" s="26">
        <v>0.18</v>
      </c>
      <c r="G305" s="12" t="s">
        <v>221</v>
      </c>
      <c r="H305" s="208">
        <v>3</v>
      </c>
    </row>
    <row r="308" spans="2:8" ht="15.6">
      <c r="B308" s="11" t="s">
        <v>40</v>
      </c>
      <c r="E308" s="12"/>
      <c r="F308" s="12"/>
      <c r="G308" s="12"/>
      <c r="H308" s="208">
        <v>96</v>
      </c>
    </row>
    <row r="309" spans="2:8" ht="15.6">
      <c r="B309" s="1"/>
      <c r="C309" s="12"/>
      <c r="D309" s="12"/>
      <c r="E309" s="12"/>
      <c r="F309" s="12"/>
      <c r="G309" s="12"/>
      <c r="H309" s="208"/>
    </row>
    <row r="310" spans="2:8" ht="15.6">
      <c r="B310" s="1"/>
      <c r="C310" s="17"/>
      <c r="D310" s="12" t="s">
        <v>41</v>
      </c>
      <c r="E310" s="12" t="s">
        <v>499</v>
      </c>
      <c r="F310" s="26">
        <v>0.16</v>
      </c>
      <c r="G310" s="12" t="s">
        <v>41</v>
      </c>
      <c r="H310" s="208">
        <v>4</v>
      </c>
    </row>
    <row r="311" spans="2:8" ht="15.6">
      <c r="B311" s="1"/>
      <c r="C311" s="17"/>
      <c r="D311" s="12" t="s">
        <v>41</v>
      </c>
      <c r="E311" s="12" t="s">
        <v>161</v>
      </c>
      <c r="F311" s="26">
        <v>0.08</v>
      </c>
      <c r="G311" s="12" t="s">
        <v>41</v>
      </c>
      <c r="H311" s="208">
        <v>4</v>
      </c>
    </row>
    <row r="312" spans="2:8" ht="15.6">
      <c r="B312" s="1"/>
      <c r="C312" s="17"/>
      <c r="D312" s="12" t="s">
        <v>15</v>
      </c>
      <c r="E312" s="12" t="s">
        <v>44</v>
      </c>
      <c r="F312" s="17">
        <v>25</v>
      </c>
      <c r="G312" s="12" t="s">
        <v>17</v>
      </c>
      <c r="H312" s="208">
        <v>19</v>
      </c>
    </row>
    <row r="313" spans="2:8" ht="15.6">
      <c r="B313" s="1"/>
      <c r="C313" s="17"/>
      <c r="D313" s="12" t="s">
        <v>15</v>
      </c>
      <c r="E313" s="12" t="s">
        <v>500</v>
      </c>
      <c r="F313" s="17">
        <v>120</v>
      </c>
      <c r="G313" s="12" t="s">
        <v>17</v>
      </c>
      <c r="H313" s="208">
        <v>3</v>
      </c>
    </row>
    <row r="314" spans="2:8" ht="15.6">
      <c r="B314" s="1"/>
      <c r="C314" s="17"/>
      <c r="D314" s="12" t="s">
        <v>15</v>
      </c>
      <c r="E314" s="12" t="s">
        <v>46</v>
      </c>
      <c r="F314" s="17">
        <v>20</v>
      </c>
      <c r="G314" s="12" t="s">
        <v>17</v>
      </c>
      <c r="H314" s="208">
        <v>16</v>
      </c>
    </row>
    <row r="315" spans="2:8" ht="15.6">
      <c r="B315" s="1"/>
      <c r="C315" s="17"/>
      <c r="D315" s="12" t="s">
        <v>15</v>
      </c>
      <c r="E315" s="12" t="s">
        <v>231</v>
      </c>
      <c r="F315" s="17">
        <v>15</v>
      </c>
      <c r="G315" s="12" t="s">
        <v>17</v>
      </c>
      <c r="H315" s="208">
        <v>2</v>
      </c>
    </row>
    <row r="316" spans="2:8" ht="15.6">
      <c r="B316" s="1"/>
      <c r="C316" s="17"/>
      <c r="D316" s="12" t="s">
        <v>15</v>
      </c>
      <c r="E316" s="12" t="s">
        <v>28</v>
      </c>
      <c r="F316" s="17">
        <v>68</v>
      </c>
      <c r="G316" s="12" t="s">
        <v>17</v>
      </c>
      <c r="H316" s="208">
        <v>1</v>
      </c>
    </row>
    <row r="317" spans="2:8" ht="15.6">
      <c r="B317" s="1"/>
      <c r="C317" s="12"/>
      <c r="D317" s="12"/>
      <c r="E317" s="12"/>
      <c r="F317" s="12"/>
      <c r="G317" s="12"/>
      <c r="H317" s="208"/>
    </row>
    <row r="318" spans="2:8" ht="15.6">
      <c r="B318" s="11" t="s">
        <v>47</v>
      </c>
      <c r="E318" s="12"/>
      <c r="F318" s="12"/>
      <c r="G318" s="12"/>
      <c r="H318" s="208">
        <v>97</v>
      </c>
    </row>
    <row r="319" spans="2:8" ht="15.6">
      <c r="B319" s="1"/>
      <c r="C319" s="12"/>
      <c r="D319" s="12"/>
      <c r="E319" s="12"/>
      <c r="F319" s="12"/>
      <c r="G319" s="12"/>
      <c r="H319" s="208"/>
    </row>
    <row r="320" spans="2:8" ht="15.6">
      <c r="B320" s="1"/>
      <c r="C320" s="17"/>
      <c r="D320" s="12" t="s">
        <v>221</v>
      </c>
      <c r="E320" s="12" t="s">
        <v>551</v>
      </c>
      <c r="F320" s="17">
        <v>1.2</v>
      </c>
      <c r="G320" s="12" t="s">
        <v>221</v>
      </c>
      <c r="H320" s="208">
        <v>2</v>
      </c>
    </row>
    <row r="321" spans="2:8" ht="15.6">
      <c r="B321" s="1"/>
      <c r="C321" s="18"/>
      <c r="D321" s="12" t="s">
        <v>15</v>
      </c>
      <c r="E321" s="12" t="s">
        <v>48</v>
      </c>
      <c r="F321" s="17">
        <v>250</v>
      </c>
      <c r="G321" s="12" t="s">
        <v>17</v>
      </c>
      <c r="H321" s="208">
        <v>9</v>
      </c>
    </row>
    <row r="322" spans="2:8" ht="15.6">
      <c r="B322" s="1"/>
      <c r="C322" s="17"/>
      <c r="D322" s="12" t="s">
        <v>29</v>
      </c>
      <c r="E322" s="12" t="s">
        <v>49</v>
      </c>
      <c r="F322" s="26">
        <v>0.04</v>
      </c>
      <c r="G322" s="12" t="s">
        <v>29</v>
      </c>
      <c r="H322" s="208">
        <v>16</v>
      </c>
    </row>
    <row r="323" spans="2:8" ht="15.6">
      <c r="B323" s="1"/>
      <c r="C323" s="12"/>
      <c r="D323" s="12"/>
      <c r="E323" s="12"/>
      <c r="F323" s="12"/>
      <c r="G323" s="12"/>
      <c r="H323" s="208"/>
    </row>
    <row r="324" spans="2:8" ht="15.6">
      <c r="B324" s="11" t="s">
        <v>552</v>
      </c>
      <c r="E324" s="12"/>
      <c r="F324" s="12"/>
      <c r="G324" s="12"/>
      <c r="H324" s="208">
        <v>98</v>
      </c>
    </row>
    <row r="325" spans="2:8" ht="15.6">
      <c r="B325" s="1"/>
      <c r="C325" s="12"/>
      <c r="D325" s="12"/>
      <c r="E325" s="12"/>
      <c r="F325" s="12"/>
      <c r="G325" s="12"/>
      <c r="H325" s="208"/>
    </row>
    <row r="326" spans="2:8" ht="15.6">
      <c r="B326" s="1"/>
      <c r="C326" s="17"/>
      <c r="D326" s="12" t="s">
        <v>15</v>
      </c>
      <c r="E326" s="12" t="s">
        <v>165</v>
      </c>
      <c r="F326" s="17">
        <v>40</v>
      </c>
      <c r="G326" s="12" t="s">
        <v>17</v>
      </c>
      <c r="H326" s="208">
        <v>16</v>
      </c>
    </row>
    <row r="327" spans="2:8" ht="15.6">
      <c r="B327" s="1"/>
      <c r="C327" s="17"/>
      <c r="D327" s="12" t="s">
        <v>41</v>
      </c>
      <c r="E327" s="12" t="s">
        <v>161</v>
      </c>
      <c r="F327" s="26">
        <v>0.32</v>
      </c>
      <c r="G327" s="12" t="s">
        <v>41</v>
      </c>
      <c r="H327" s="208">
        <v>4</v>
      </c>
    </row>
    <row r="328" spans="2:8" ht="15.6">
      <c r="B328" s="1"/>
      <c r="C328" s="17"/>
      <c r="D328" s="12" t="s">
        <v>15</v>
      </c>
      <c r="E328" s="12" t="s">
        <v>231</v>
      </c>
      <c r="F328" s="17">
        <v>30</v>
      </c>
      <c r="G328" s="12" t="s">
        <v>17</v>
      </c>
      <c r="H328" s="208">
        <v>2</v>
      </c>
    </row>
    <row r="329" spans="2:8" ht="15.6">
      <c r="B329" s="1"/>
      <c r="C329" s="17"/>
      <c r="D329" s="12" t="s">
        <v>15</v>
      </c>
      <c r="E329" s="12" t="s">
        <v>28</v>
      </c>
      <c r="F329" s="17">
        <v>40</v>
      </c>
      <c r="G329" s="12" t="s">
        <v>17</v>
      </c>
      <c r="H329" s="208">
        <v>1</v>
      </c>
    </row>
    <row r="332" spans="2:8" ht="15.6">
      <c r="B332" s="11" t="s">
        <v>40</v>
      </c>
      <c r="E332" s="12"/>
      <c r="F332" s="12"/>
      <c r="G332" s="12"/>
      <c r="H332" s="208">
        <v>96</v>
      </c>
    </row>
    <row r="333" spans="2:8" ht="15.6">
      <c r="B333" s="1"/>
      <c r="C333" s="12"/>
      <c r="D333" s="12"/>
      <c r="E333" s="12"/>
      <c r="F333" s="12"/>
      <c r="G333" s="12"/>
      <c r="H333" s="208"/>
    </row>
    <row r="334" spans="2:8" ht="15.6">
      <c r="B334" s="1"/>
      <c r="C334" s="17"/>
      <c r="D334" s="12" t="s">
        <v>41</v>
      </c>
      <c r="E334" s="12" t="s">
        <v>499</v>
      </c>
      <c r="F334" s="26">
        <v>0.16</v>
      </c>
      <c r="G334" s="12" t="s">
        <v>41</v>
      </c>
      <c r="H334" s="208">
        <v>4</v>
      </c>
    </row>
    <row r="335" spans="2:8" ht="15.6">
      <c r="B335" s="1"/>
      <c r="C335" s="17"/>
      <c r="D335" s="12" t="s">
        <v>41</v>
      </c>
      <c r="E335" s="12" t="s">
        <v>161</v>
      </c>
      <c r="F335" s="26">
        <v>0.08</v>
      </c>
      <c r="G335" s="12" t="s">
        <v>41</v>
      </c>
      <c r="H335" s="208">
        <v>4</v>
      </c>
    </row>
    <row r="336" spans="2:8" ht="15.6">
      <c r="B336" s="1"/>
      <c r="C336" s="17"/>
      <c r="D336" s="12" t="s">
        <v>15</v>
      </c>
      <c r="E336" s="12" t="s">
        <v>44</v>
      </c>
      <c r="F336" s="17">
        <v>25</v>
      </c>
      <c r="G336" s="12" t="s">
        <v>17</v>
      </c>
      <c r="H336" s="208">
        <v>19</v>
      </c>
    </row>
    <row r="337" spans="2:8" ht="15.6">
      <c r="B337" s="1"/>
      <c r="C337" s="17"/>
      <c r="D337" s="12" t="s">
        <v>15</v>
      </c>
      <c r="E337" s="12" t="s">
        <v>500</v>
      </c>
      <c r="F337" s="17">
        <v>160</v>
      </c>
      <c r="G337" s="12" t="s">
        <v>17</v>
      </c>
      <c r="H337" s="208">
        <v>3</v>
      </c>
    </row>
    <row r="338" spans="2:8" ht="15.6">
      <c r="B338" s="1"/>
      <c r="C338" s="17"/>
      <c r="D338" s="12" t="s">
        <v>15</v>
      </c>
      <c r="E338" s="12" t="s">
        <v>46</v>
      </c>
      <c r="F338" s="17">
        <v>20</v>
      </c>
      <c r="G338" s="12" t="s">
        <v>17</v>
      </c>
      <c r="H338" s="208">
        <v>16</v>
      </c>
    </row>
    <row r="339" spans="2:8" ht="15.6">
      <c r="B339" s="1"/>
      <c r="C339" s="17"/>
      <c r="D339" s="12" t="s">
        <v>15</v>
      </c>
      <c r="E339" s="12" t="s">
        <v>231</v>
      </c>
      <c r="F339" s="17">
        <v>15</v>
      </c>
      <c r="G339" s="12" t="s">
        <v>17</v>
      </c>
      <c r="H339" s="208">
        <v>2</v>
      </c>
    </row>
    <row r="340" spans="2:8" ht="15.6">
      <c r="B340" s="1"/>
      <c r="C340" s="17"/>
      <c r="D340" s="12" t="s">
        <v>15</v>
      </c>
      <c r="E340" s="12" t="s">
        <v>28</v>
      </c>
      <c r="F340" s="17">
        <v>66</v>
      </c>
      <c r="G340" s="12" t="s">
        <v>17</v>
      </c>
      <c r="H340" s="208">
        <v>1</v>
      </c>
    </row>
    <row r="341" spans="2:8" ht="15.6">
      <c r="B341" s="1"/>
      <c r="C341" s="12"/>
      <c r="D341" s="12"/>
      <c r="E341" s="12"/>
      <c r="F341" s="12"/>
      <c r="G341" s="12"/>
      <c r="H341" s="208"/>
    </row>
    <row r="342" spans="2:8" ht="15.6">
      <c r="B342" s="11" t="s">
        <v>553</v>
      </c>
      <c r="E342" s="12"/>
      <c r="F342" s="12"/>
      <c r="G342" s="12"/>
      <c r="H342" s="208">
        <v>97</v>
      </c>
    </row>
    <row r="343" spans="2:8" ht="15.6">
      <c r="B343" s="1"/>
      <c r="C343" s="12"/>
      <c r="D343" s="12"/>
      <c r="E343" s="12"/>
      <c r="F343" s="12"/>
      <c r="G343" s="12"/>
      <c r="H343" s="208"/>
    </row>
    <row r="344" spans="2:8" ht="15.6">
      <c r="B344" s="1"/>
      <c r="C344" s="17"/>
      <c r="D344" s="12" t="s">
        <v>12</v>
      </c>
      <c r="E344" s="12" t="s">
        <v>14</v>
      </c>
      <c r="F344" s="17">
        <v>1.2</v>
      </c>
      <c r="G344" s="12" t="s">
        <v>12</v>
      </c>
      <c r="H344" s="208">
        <v>2</v>
      </c>
    </row>
    <row r="345" spans="2:8" ht="15.6">
      <c r="B345" s="1"/>
      <c r="C345" s="17"/>
      <c r="D345" s="12" t="s">
        <v>221</v>
      </c>
      <c r="E345" s="12" t="s">
        <v>19</v>
      </c>
      <c r="F345" s="17">
        <v>2</v>
      </c>
      <c r="G345" s="12" t="s">
        <v>221</v>
      </c>
      <c r="H345" s="208">
        <v>1</v>
      </c>
    </row>
    <row r="346" spans="2:8" ht="15.6">
      <c r="B346" s="1"/>
      <c r="C346" s="17"/>
      <c r="D346" s="12" t="s">
        <v>221</v>
      </c>
      <c r="E346" s="12" t="s">
        <v>554</v>
      </c>
      <c r="F346" s="17">
        <v>1</v>
      </c>
      <c r="G346" s="12" t="s">
        <v>221</v>
      </c>
      <c r="H346" s="208">
        <v>1</v>
      </c>
    </row>
    <row r="347" spans="2:8" ht="15.6">
      <c r="B347" s="1"/>
      <c r="C347" s="17"/>
      <c r="D347" s="12"/>
      <c r="E347" s="12"/>
      <c r="F347" s="17"/>
      <c r="G347" s="12"/>
      <c r="H347" s="208"/>
    </row>
    <row r="348" spans="2:8" ht="15.6">
      <c r="B348" s="11" t="s">
        <v>169</v>
      </c>
      <c r="E348" s="12"/>
      <c r="F348" s="12"/>
      <c r="G348" s="12"/>
      <c r="H348" s="208">
        <v>98</v>
      </c>
    </row>
    <row r="349" spans="2:8" ht="15.6">
      <c r="B349" s="1"/>
      <c r="C349" s="12"/>
      <c r="D349" s="12"/>
      <c r="E349" s="12"/>
      <c r="F349" s="12"/>
      <c r="G349" s="12"/>
      <c r="H349" s="208"/>
    </row>
    <row r="350" spans="2:8" ht="15.6">
      <c r="B350" s="1"/>
      <c r="C350" s="17"/>
      <c r="D350" s="12" t="s">
        <v>221</v>
      </c>
      <c r="E350" s="12" t="s">
        <v>170</v>
      </c>
      <c r="F350" s="26">
        <v>1.25</v>
      </c>
      <c r="G350" s="12" t="s">
        <v>221</v>
      </c>
      <c r="H350" s="208">
        <v>1</v>
      </c>
    </row>
    <row r="351" spans="2:8" ht="15.6">
      <c r="B351" s="1"/>
      <c r="C351" s="17"/>
      <c r="D351" s="12" t="s">
        <v>15</v>
      </c>
      <c r="E351" s="12" t="s">
        <v>48</v>
      </c>
      <c r="F351" s="17">
        <v>312.5</v>
      </c>
      <c r="G351" s="12" t="s">
        <v>17</v>
      </c>
      <c r="H351" s="208">
        <v>9</v>
      </c>
    </row>
    <row r="352" spans="2:8" ht="15.6">
      <c r="B352" s="1"/>
      <c r="C352" s="17"/>
      <c r="D352" s="12" t="s">
        <v>15</v>
      </c>
      <c r="E352" s="12" t="s">
        <v>111</v>
      </c>
      <c r="F352" s="17">
        <v>150</v>
      </c>
      <c r="G352" s="12" t="s">
        <v>17</v>
      </c>
      <c r="H352" s="208">
        <v>3</v>
      </c>
    </row>
    <row r="353" spans="2:8" ht="15.6">
      <c r="B353" s="1"/>
      <c r="C353" s="17"/>
      <c r="D353" s="12" t="s">
        <v>221</v>
      </c>
      <c r="E353" s="12" t="s">
        <v>132</v>
      </c>
      <c r="F353" s="12">
        <v>0.25</v>
      </c>
      <c r="G353" s="12" t="s">
        <v>221</v>
      </c>
      <c r="H353" s="208">
        <v>3</v>
      </c>
    </row>
    <row r="356" spans="2:8" ht="15.6">
      <c r="B356" s="11" t="s">
        <v>40</v>
      </c>
      <c r="E356" s="12"/>
      <c r="F356" s="12"/>
      <c r="G356" s="12"/>
      <c r="H356" s="208">
        <v>96</v>
      </c>
    </row>
    <row r="357" spans="2:8" ht="15.6">
      <c r="B357" s="1"/>
      <c r="C357" s="12"/>
      <c r="D357" s="12"/>
      <c r="E357" s="12"/>
      <c r="F357" s="12"/>
      <c r="G357" s="12"/>
      <c r="H357" s="208"/>
    </row>
    <row r="358" spans="2:8" ht="15.6">
      <c r="B358" s="1"/>
      <c r="C358" s="17"/>
      <c r="D358" s="12" t="s">
        <v>41</v>
      </c>
      <c r="E358" s="12" t="s">
        <v>499</v>
      </c>
      <c r="F358" s="26">
        <v>0.16</v>
      </c>
      <c r="G358" s="12" t="s">
        <v>41</v>
      </c>
      <c r="H358" s="208">
        <v>4</v>
      </c>
    </row>
    <row r="359" spans="2:8" ht="15.6">
      <c r="B359" s="1"/>
      <c r="C359" s="17"/>
      <c r="D359" s="12" t="s">
        <v>41</v>
      </c>
      <c r="E359" s="12" t="s">
        <v>161</v>
      </c>
      <c r="F359" s="26">
        <v>0.08</v>
      </c>
      <c r="G359" s="12" t="s">
        <v>41</v>
      </c>
      <c r="H359" s="208">
        <v>4</v>
      </c>
    </row>
    <row r="360" spans="2:8" ht="15.6">
      <c r="B360" s="1"/>
      <c r="C360" s="17"/>
      <c r="D360" s="12" t="s">
        <v>15</v>
      </c>
      <c r="E360" s="12" t="s">
        <v>44</v>
      </c>
      <c r="F360" s="17">
        <v>25</v>
      </c>
      <c r="G360" s="12" t="s">
        <v>17</v>
      </c>
      <c r="H360" s="208">
        <v>19</v>
      </c>
    </row>
    <row r="361" spans="2:8" ht="15.6">
      <c r="B361" s="1"/>
      <c r="C361" s="17"/>
      <c r="D361" s="12" t="s">
        <v>15</v>
      </c>
      <c r="E361" s="12" t="s">
        <v>46</v>
      </c>
      <c r="F361" s="17">
        <v>20</v>
      </c>
      <c r="G361" s="12" t="s">
        <v>17</v>
      </c>
      <c r="H361" s="208">
        <v>16</v>
      </c>
    </row>
    <row r="362" spans="2:8" ht="15.6">
      <c r="B362" s="1"/>
      <c r="C362" s="17"/>
      <c r="D362" s="12" t="s">
        <v>15</v>
      </c>
      <c r="E362" s="12" t="s">
        <v>231</v>
      </c>
      <c r="F362" s="17">
        <v>15</v>
      </c>
      <c r="G362" s="12" t="s">
        <v>17</v>
      </c>
      <c r="H362" s="208">
        <v>2</v>
      </c>
    </row>
    <row r="363" spans="2:8" ht="15.6">
      <c r="B363" s="1"/>
      <c r="C363" s="17"/>
      <c r="D363" s="12" t="s">
        <v>15</v>
      </c>
      <c r="E363" s="12" t="s">
        <v>28</v>
      </c>
      <c r="F363" s="17">
        <v>100</v>
      </c>
      <c r="G363" s="12" t="s">
        <v>17</v>
      </c>
      <c r="H363" s="208">
        <v>1</v>
      </c>
    </row>
    <row r="364" spans="2:8" ht="15.6">
      <c r="B364" s="1"/>
      <c r="C364" s="12"/>
      <c r="D364" s="12"/>
      <c r="E364" s="12"/>
      <c r="F364" s="12"/>
      <c r="G364" s="12"/>
      <c r="H364" s="208"/>
    </row>
    <row r="365" spans="2:8" ht="15.6">
      <c r="B365" s="11" t="s">
        <v>24</v>
      </c>
      <c r="E365" s="12"/>
      <c r="F365" s="12"/>
      <c r="G365" s="12"/>
      <c r="H365" s="208">
        <v>97</v>
      </c>
    </row>
    <row r="366" spans="2:8" ht="15.6">
      <c r="B366" s="1"/>
      <c r="C366" s="12"/>
      <c r="D366" s="12"/>
      <c r="E366" s="12"/>
      <c r="F366" s="12"/>
      <c r="G366" s="12"/>
      <c r="H366" s="208"/>
    </row>
    <row r="367" spans="2:8" ht="15.6">
      <c r="B367" s="1"/>
      <c r="C367" s="17"/>
      <c r="D367" s="12" t="s">
        <v>15</v>
      </c>
      <c r="E367" s="12" t="s">
        <v>231</v>
      </c>
      <c r="F367" s="17">
        <v>50</v>
      </c>
      <c r="G367" s="12" t="s">
        <v>17</v>
      </c>
      <c r="H367" s="208">
        <v>2</v>
      </c>
    </row>
    <row r="368" spans="2:8" ht="15.6">
      <c r="B368" s="1"/>
      <c r="C368" s="17"/>
      <c r="D368" s="12" t="s">
        <v>15</v>
      </c>
      <c r="E368" s="12" t="s">
        <v>28</v>
      </c>
      <c r="F368" s="17">
        <v>120</v>
      </c>
      <c r="G368" s="12" t="s">
        <v>17</v>
      </c>
      <c r="H368" s="208">
        <v>1</v>
      </c>
    </row>
    <row r="370" spans="2:9" ht="15.6">
      <c r="B370" s="11" t="s">
        <v>555</v>
      </c>
      <c r="E370" s="12"/>
      <c r="F370" s="12"/>
      <c r="G370" s="12"/>
      <c r="H370" s="208">
        <v>97</v>
      </c>
      <c r="I370" s="3">
        <v>8</v>
      </c>
    </row>
    <row r="371" spans="2:9" ht="15.6">
      <c r="B371" s="1"/>
      <c r="C371" s="12"/>
      <c r="D371" s="12"/>
      <c r="E371" s="12"/>
      <c r="F371" s="12"/>
      <c r="G371" s="12"/>
      <c r="H371" s="208"/>
      <c r="I371" s="3"/>
    </row>
    <row r="372" spans="2:9" ht="15.6">
      <c r="B372" s="1"/>
      <c r="C372" s="17"/>
      <c r="D372" s="12" t="s">
        <v>221</v>
      </c>
      <c r="E372" s="12" t="s">
        <v>556</v>
      </c>
      <c r="F372" s="18">
        <v>1.5</v>
      </c>
      <c r="G372" s="12" t="s">
        <v>221</v>
      </c>
      <c r="H372" s="208">
        <v>2</v>
      </c>
      <c r="I372" s="3">
        <v>8</v>
      </c>
    </row>
    <row r="373" spans="2:9" ht="15.6">
      <c r="B373" s="1"/>
      <c r="C373" s="17"/>
      <c r="D373" s="2" t="s">
        <v>189</v>
      </c>
      <c r="E373" s="2" t="s">
        <v>190</v>
      </c>
      <c r="F373" s="19">
        <v>1.4</v>
      </c>
      <c r="G373" s="2" t="s">
        <v>191</v>
      </c>
      <c r="H373" s="208">
        <v>16</v>
      </c>
      <c r="I373" s="3">
        <v>8</v>
      </c>
    </row>
    <row r="374" spans="2:9" ht="15.6">
      <c r="B374" s="1"/>
      <c r="C374" s="17"/>
      <c r="D374" s="2" t="s">
        <v>41</v>
      </c>
      <c r="E374" s="2" t="s">
        <v>192</v>
      </c>
      <c r="F374" s="23">
        <v>40</v>
      </c>
      <c r="G374" s="2" t="s">
        <v>136</v>
      </c>
      <c r="H374" s="208">
        <v>4</v>
      </c>
      <c r="I374" s="3">
        <v>8</v>
      </c>
    </row>
    <row r="375" spans="2:9" ht="15.6">
      <c r="B375" s="1"/>
      <c r="C375" s="17"/>
      <c r="D375" s="2" t="s">
        <v>41</v>
      </c>
      <c r="E375" s="2" t="s">
        <v>193</v>
      </c>
      <c r="F375" s="23">
        <v>107</v>
      </c>
      <c r="G375" s="2" t="s">
        <v>136</v>
      </c>
      <c r="H375" s="208"/>
      <c r="I375" s="3">
        <v>8</v>
      </c>
    </row>
    <row r="376" spans="2:9" ht="15.6">
      <c r="B376" s="1"/>
      <c r="C376" s="17"/>
      <c r="D376" s="2" t="s">
        <v>15</v>
      </c>
      <c r="E376" s="2" t="s">
        <v>557</v>
      </c>
      <c r="F376" s="23">
        <v>80</v>
      </c>
      <c r="G376" s="2" t="s">
        <v>17</v>
      </c>
      <c r="H376" s="208">
        <v>3</v>
      </c>
      <c r="I376" s="3">
        <v>8</v>
      </c>
    </row>
    <row r="379" spans="2:9" ht="15.6">
      <c r="B379" s="27" t="s">
        <v>658</v>
      </c>
      <c r="C379" s="14"/>
      <c r="D379" s="14"/>
      <c r="E379" s="29"/>
      <c r="F379" s="30"/>
      <c r="G379" s="29"/>
    </row>
    <row r="380" spans="2:9" ht="15.6">
      <c r="B380" s="27"/>
      <c r="C380" s="29"/>
      <c r="D380" s="29"/>
      <c r="E380" s="29"/>
      <c r="F380" s="32"/>
      <c r="G380" s="29"/>
    </row>
    <row r="381" spans="2:9" ht="15.6">
      <c r="B381" s="27"/>
      <c r="C381" s="33">
        <f>AUFBAU*F381/1000</f>
        <v>20</v>
      </c>
      <c r="D381" s="14" t="s">
        <v>15</v>
      </c>
      <c r="E381" s="14" t="s">
        <v>33</v>
      </c>
      <c r="F381" s="36">
        <v>200</v>
      </c>
      <c r="G381" s="14" t="s">
        <v>17</v>
      </c>
    </row>
    <row r="382" spans="2:9" ht="15.6">
      <c r="B382" s="27"/>
      <c r="C382" s="33">
        <f>AUFBAU*F382/1000</f>
        <v>9.6999999999999993</v>
      </c>
      <c r="D382" s="14" t="s">
        <v>27</v>
      </c>
      <c r="E382" s="14" t="s">
        <v>713</v>
      </c>
      <c r="F382" s="36">
        <v>97</v>
      </c>
      <c r="G382" s="14" t="s">
        <v>17</v>
      </c>
    </row>
    <row r="383" spans="2:9" ht="15.6">
      <c r="B383" s="27"/>
      <c r="C383" s="33">
        <f>AUFBAU*F383/1000</f>
        <v>5</v>
      </c>
      <c r="D383" s="14" t="s">
        <v>15</v>
      </c>
      <c r="E383" s="14" t="s">
        <v>671</v>
      </c>
      <c r="F383" s="36">
        <v>50</v>
      </c>
      <c r="G383" s="14" t="s">
        <v>17</v>
      </c>
    </row>
    <row r="384" spans="2:9" ht="15.6">
      <c r="B384" s="27"/>
      <c r="C384" s="236">
        <f>AUFBAU*F384/1000</f>
        <v>4</v>
      </c>
      <c r="D384" s="14" t="s">
        <v>15</v>
      </c>
      <c r="E384" s="14" t="s">
        <v>672</v>
      </c>
      <c r="F384" s="37">
        <v>40</v>
      </c>
      <c r="G384" s="14" t="s">
        <v>17</v>
      </c>
    </row>
    <row r="385" spans="2:7" ht="15.6">
      <c r="B385" s="27"/>
      <c r="C385" s="232">
        <f>AUFBAU/1000*F385</f>
        <v>6</v>
      </c>
      <c r="D385" s="14" t="s">
        <v>15</v>
      </c>
      <c r="E385" s="14" t="s">
        <v>28</v>
      </c>
      <c r="F385" s="14">
        <v>60</v>
      </c>
      <c r="G385" s="14" t="s">
        <v>17</v>
      </c>
    </row>
    <row r="386" spans="2:7" ht="15.6">
      <c r="B386" s="1"/>
      <c r="C386" s="32"/>
      <c r="D386" s="29"/>
      <c r="E386" s="29"/>
      <c r="F386" s="17"/>
      <c r="G386" s="29"/>
    </row>
    <row r="388" spans="2:7" ht="15.6">
      <c r="B388" s="1" t="s">
        <v>659</v>
      </c>
      <c r="C388" s="1"/>
      <c r="D388" s="1"/>
      <c r="E388" s="1"/>
    </row>
    <row r="389" spans="2:7" ht="15.6">
      <c r="B389" s="1"/>
    </row>
    <row r="390" spans="2:7" ht="15.6">
      <c r="B390" s="1"/>
      <c r="E390" s="254" t="s">
        <v>701</v>
      </c>
    </row>
    <row r="391" spans="2:7" ht="15.6">
      <c r="B391" s="1"/>
      <c r="C391" s="23">
        <f>TEILNEHMER*F391*0.75</f>
        <v>435</v>
      </c>
      <c r="D391" s="2" t="s">
        <v>18</v>
      </c>
      <c r="E391" s="2" t="s">
        <v>674</v>
      </c>
      <c r="F391" s="23">
        <v>2</v>
      </c>
      <c r="G391" s="2" t="s">
        <v>18</v>
      </c>
    </row>
    <row r="392" spans="2:7" ht="15.6">
      <c r="B392" s="1"/>
      <c r="C392" s="23">
        <f>TEILNEHMER*F392*0.25</f>
        <v>145</v>
      </c>
      <c r="D392" s="2" t="s">
        <v>18</v>
      </c>
      <c r="E392" s="2" t="s">
        <v>675</v>
      </c>
      <c r="F392" s="23">
        <v>2</v>
      </c>
      <c r="G392" s="2" t="s">
        <v>18</v>
      </c>
    </row>
    <row r="393" spans="2:7" ht="15.6">
      <c r="B393" s="1"/>
      <c r="C393" s="17">
        <f>TEILNEHMER/1000*F393</f>
        <v>6.5249999999999995</v>
      </c>
      <c r="D393" s="12" t="s">
        <v>41</v>
      </c>
      <c r="E393" s="12" t="s">
        <v>186</v>
      </c>
      <c r="F393" s="17">
        <v>22.5</v>
      </c>
      <c r="G393" s="12" t="s">
        <v>136</v>
      </c>
    </row>
    <row r="394" spans="2:7" ht="15.6">
      <c r="B394" s="1"/>
      <c r="C394" s="239">
        <f>TEILNEHMER*F394</f>
        <v>52.199999999999996</v>
      </c>
      <c r="D394" s="2" t="s">
        <v>36</v>
      </c>
      <c r="E394" s="2" t="s">
        <v>573</v>
      </c>
      <c r="F394" s="25">
        <v>0.18</v>
      </c>
      <c r="G394" s="2" t="s">
        <v>36</v>
      </c>
    </row>
    <row r="395" spans="2:7" ht="15.6">
      <c r="B395" s="1"/>
      <c r="C395" s="23">
        <f>AUFBAU*F395/1000</f>
        <v>2</v>
      </c>
      <c r="D395" s="2" t="s">
        <v>15</v>
      </c>
      <c r="E395" s="2" t="s">
        <v>205</v>
      </c>
      <c r="F395" s="23">
        <v>20</v>
      </c>
      <c r="G395" s="2" t="s">
        <v>17</v>
      </c>
    </row>
    <row r="397" spans="2:7" ht="15.6">
      <c r="B397" s="1" t="s">
        <v>743</v>
      </c>
    </row>
    <row r="398" spans="2:7">
      <c r="C398" s="33">
        <f>AUFBAU*F398</f>
        <v>5</v>
      </c>
      <c r="D398" s="12" t="s">
        <v>29</v>
      </c>
      <c r="E398" s="12" t="s">
        <v>49</v>
      </c>
      <c r="F398" s="26">
        <v>0.05</v>
      </c>
      <c r="G398" s="12" t="s">
        <v>29</v>
      </c>
    </row>
    <row r="402" spans="2:8" ht="15.6">
      <c r="B402" s="11" t="s">
        <v>660</v>
      </c>
      <c r="E402" s="12"/>
      <c r="F402" s="12"/>
      <c r="G402" s="12"/>
      <c r="H402" s="212">
        <v>98</v>
      </c>
    </row>
    <row r="403" spans="2:8" ht="15.6">
      <c r="B403" s="1"/>
      <c r="C403" s="12"/>
      <c r="D403" s="12"/>
      <c r="E403" s="12"/>
      <c r="F403" s="12"/>
      <c r="G403" s="12"/>
      <c r="H403" s="212">
        <v>-1</v>
      </c>
    </row>
    <row r="404" spans="2:8" ht="15.6">
      <c r="B404" s="1"/>
      <c r="C404" s="232">
        <f>TEILNEHMER*F404</f>
        <v>376.42</v>
      </c>
      <c r="D404" s="12" t="s">
        <v>221</v>
      </c>
      <c r="E404" s="12" t="s">
        <v>556</v>
      </c>
      <c r="F404" s="18">
        <v>1.298</v>
      </c>
      <c r="G404" s="12" t="s">
        <v>221</v>
      </c>
      <c r="H404" s="212">
        <v>2</v>
      </c>
    </row>
    <row r="405" spans="2:8" ht="15.6">
      <c r="B405" s="1"/>
      <c r="C405" s="17">
        <f>TEILNEHMER*F405</f>
        <v>536.5</v>
      </c>
      <c r="D405" s="2" t="s">
        <v>189</v>
      </c>
      <c r="E405" s="2" t="s">
        <v>190</v>
      </c>
      <c r="F405" s="19">
        <v>1.85</v>
      </c>
      <c r="G405" s="2" t="s">
        <v>191</v>
      </c>
      <c r="H405" s="212">
        <v>16</v>
      </c>
    </row>
    <row r="406" spans="2:8" ht="15.6">
      <c r="B406" s="1"/>
      <c r="C406" s="241">
        <f>TEILNEHMER*F406/1000</f>
        <v>29</v>
      </c>
      <c r="D406" s="2" t="s">
        <v>41</v>
      </c>
      <c r="E406" s="2" t="s">
        <v>192</v>
      </c>
      <c r="F406" s="23">
        <v>100</v>
      </c>
      <c r="G406" s="2" t="s">
        <v>136</v>
      </c>
      <c r="H406" s="212">
        <v>16</v>
      </c>
    </row>
    <row r="407" spans="2:8" ht="15.6">
      <c r="B407" s="1"/>
      <c r="C407" s="17">
        <f>TEILNEHMER*F407/1000</f>
        <v>64.438000000000002</v>
      </c>
      <c r="D407" s="2" t="s">
        <v>41</v>
      </c>
      <c r="E407" s="2" t="s">
        <v>694</v>
      </c>
      <c r="F407" s="23">
        <v>222.2</v>
      </c>
      <c r="G407" s="2" t="s">
        <v>136</v>
      </c>
      <c r="H407" s="212">
        <v>94</v>
      </c>
    </row>
    <row r="408" spans="2:8" ht="15.6">
      <c r="B408" s="1"/>
      <c r="C408" s="263">
        <f>SUM(C406:C407)</f>
        <v>93.438000000000002</v>
      </c>
      <c r="D408" s="264" t="s">
        <v>41</v>
      </c>
      <c r="E408" s="264" t="s">
        <v>193</v>
      </c>
      <c r="F408" s="23"/>
      <c r="H408" s="212">
        <v>94</v>
      </c>
    </row>
    <row r="409" spans="2:8" ht="15.6">
      <c r="B409" s="1"/>
      <c r="C409" s="17">
        <f>TEILNEHMER*F409/1000</f>
        <v>21.46</v>
      </c>
      <c r="D409" s="2" t="s">
        <v>15</v>
      </c>
      <c r="E409" s="2" t="s">
        <v>537</v>
      </c>
      <c r="F409" s="2">
        <v>74</v>
      </c>
      <c r="G409" s="2" t="s">
        <v>17</v>
      </c>
      <c r="H409" s="212">
        <v>3</v>
      </c>
    </row>
    <row r="410" spans="2:8" ht="15.6">
      <c r="B410" s="1"/>
      <c r="C410" s="17">
        <f>TEILNEHMER*F410/1000</f>
        <v>10.73</v>
      </c>
      <c r="D410" s="2" t="s">
        <v>15</v>
      </c>
      <c r="E410" s="2" t="s">
        <v>75</v>
      </c>
      <c r="F410" s="2">
        <v>37</v>
      </c>
      <c r="G410" s="2" t="s">
        <v>17</v>
      </c>
      <c r="H410" s="212">
        <v>3</v>
      </c>
    </row>
    <row r="412" spans="2:8" ht="15.6">
      <c r="B412" s="41"/>
      <c r="C412" s="226" t="s">
        <v>682</v>
      </c>
      <c r="D412" s="226"/>
      <c r="E412" s="226"/>
      <c r="F412" s="226"/>
      <c r="H412" s="212">
        <v>200</v>
      </c>
    </row>
    <row r="413" spans="2:8" ht="15.6">
      <c r="B413" s="41"/>
      <c r="C413" s="226" t="s">
        <v>683</v>
      </c>
      <c r="D413" s="226"/>
      <c r="E413" s="226"/>
      <c r="F413" s="226"/>
      <c r="H413" s="212">
        <v>201</v>
      </c>
    </row>
    <row r="414" spans="2:8" ht="15.6">
      <c r="B414" s="41"/>
      <c r="C414" s="226" t="s">
        <v>684</v>
      </c>
      <c r="D414" s="226"/>
      <c r="E414" s="226"/>
      <c r="F414" s="226"/>
      <c r="H414" s="212">
        <v>201</v>
      </c>
    </row>
    <row r="417" spans="2:8" ht="15.6">
      <c r="B417" s="1" t="s">
        <v>670</v>
      </c>
      <c r="C417" s="1"/>
      <c r="D417" s="1"/>
      <c r="E417" s="1"/>
      <c r="F417" s="1"/>
      <c r="G417" s="1"/>
      <c r="H417" s="212">
        <v>98</v>
      </c>
    </row>
    <row r="418" spans="2:8" ht="15.6">
      <c r="B418" s="1"/>
      <c r="H418" s="212">
        <v>-1</v>
      </c>
    </row>
    <row r="419" spans="2:8" ht="15.6">
      <c r="B419" s="1"/>
      <c r="C419" s="256">
        <f>TEILNEHMER/1000*F419</f>
        <v>28.999999999999996</v>
      </c>
      <c r="D419" s="2" t="s">
        <v>15</v>
      </c>
      <c r="E419" s="2" t="s">
        <v>685</v>
      </c>
      <c r="F419" s="23">
        <v>100</v>
      </c>
      <c r="G419" s="2" t="s">
        <v>17</v>
      </c>
      <c r="H419" s="212">
        <v>9</v>
      </c>
    </row>
    <row r="420" spans="2:8" ht="15.6">
      <c r="B420" s="251"/>
      <c r="C420" s="239">
        <f>TEILNEHMER*F420</f>
        <v>53.65</v>
      </c>
      <c r="D420" t="s">
        <v>221</v>
      </c>
      <c r="E420" s="2" t="s">
        <v>72</v>
      </c>
      <c r="F420" s="25">
        <v>0.185</v>
      </c>
      <c r="G420" t="s">
        <v>221</v>
      </c>
      <c r="H420" s="212">
        <v>3</v>
      </c>
    </row>
    <row r="421" spans="2:8" ht="15.6">
      <c r="B421" s="251"/>
      <c r="C421" s="239">
        <f>TEILNEHMER*F421/1000</f>
        <v>15.08</v>
      </c>
      <c r="D421" t="s">
        <v>15</v>
      </c>
      <c r="E421" t="s">
        <v>111</v>
      </c>
      <c r="F421" s="23">
        <v>52</v>
      </c>
      <c r="G421" t="s">
        <v>17</v>
      </c>
      <c r="H421" s="212">
        <v>3</v>
      </c>
    </row>
    <row r="422" spans="2:8" ht="15.6">
      <c r="B422" s="251"/>
      <c r="C422" s="239">
        <f>TEILNEHMER*F422</f>
        <v>15.08</v>
      </c>
      <c r="D422" t="s">
        <v>36</v>
      </c>
      <c r="E422" t="s">
        <v>81</v>
      </c>
      <c r="F422" s="25">
        <v>5.1999999999999998E-2</v>
      </c>
      <c r="G422" t="s">
        <v>36</v>
      </c>
      <c r="H422" s="212">
        <v>3</v>
      </c>
    </row>
    <row r="423" spans="2:8" ht="15.6">
      <c r="B423" s="251"/>
      <c r="C423" s="239">
        <f>TEILNEHMER*F423/1000</f>
        <v>15.08</v>
      </c>
      <c r="D423" t="s">
        <v>15</v>
      </c>
      <c r="E423" t="s">
        <v>505</v>
      </c>
      <c r="F423" s="23">
        <v>52</v>
      </c>
      <c r="G423" t="s">
        <v>17</v>
      </c>
      <c r="H423" s="212">
        <v>3</v>
      </c>
    </row>
    <row r="424" spans="2:8" ht="15.6">
      <c r="B424" s="251"/>
      <c r="C424" s="36">
        <f>TEILNEHMER*F424/1000</f>
        <v>5.3650000000000002</v>
      </c>
      <c r="D424" t="s">
        <v>15</v>
      </c>
      <c r="E424" t="s">
        <v>506</v>
      </c>
      <c r="F424" s="23">
        <v>18.5</v>
      </c>
      <c r="G424" t="s">
        <v>17</v>
      </c>
      <c r="H424" s="212">
        <v>16</v>
      </c>
    </row>
    <row r="425" spans="2:8" ht="15.6">
      <c r="B425" s="251"/>
      <c r="C425" s="36"/>
      <c r="D425"/>
      <c r="E425" s="262" t="s">
        <v>723</v>
      </c>
      <c r="F425" s="23"/>
      <c r="G425"/>
      <c r="H425" s="212">
        <v>94</v>
      </c>
    </row>
    <row r="426" spans="2:8" ht="15.6">
      <c r="B426" s="1"/>
      <c r="C426" s="33">
        <f>TEILNEHMER/1000*F426</f>
        <v>10.729999999999999</v>
      </c>
      <c r="D426" s="29" t="s">
        <v>15</v>
      </c>
      <c r="E426" s="12" t="s">
        <v>571</v>
      </c>
      <c r="F426" s="17">
        <v>37</v>
      </c>
      <c r="G426" s="12" t="s">
        <v>17</v>
      </c>
      <c r="H426" s="212">
        <v>16</v>
      </c>
    </row>
    <row r="427" spans="2:8" ht="15.6">
      <c r="B427" s="1"/>
      <c r="C427" s="33">
        <f>TEILNEHMER/1000*F427</f>
        <v>5.8</v>
      </c>
      <c r="D427" s="29" t="s">
        <v>15</v>
      </c>
      <c r="E427" s="12" t="s">
        <v>572</v>
      </c>
      <c r="F427" s="17">
        <v>20</v>
      </c>
      <c r="G427" s="12" t="s">
        <v>17</v>
      </c>
      <c r="H427" s="212">
        <v>16</v>
      </c>
    </row>
    <row r="428" spans="2:8" ht="15.6">
      <c r="B428" s="1"/>
      <c r="C428" s="239">
        <f>TEILNEHMER*F428</f>
        <v>10.729999999999999</v>
      </c>
      <c r="D428" s="14" t="s">
        <v>71</v>
      </c>
      <c r="E428" s="2" t="s">
        <v>72</v>
      </c>
      <c r="F428" s="25">
        <v>3.6999999999999998E-2</v>
      </c>
      <c r="G428" s="2" t="s">
        <v>18</v>
      </c>
      <c r="H428" s="212">
        <v>3</v>
      </c>
    </row>
    <row r="429" spans="2:8" ht="15.6">
      <c r="B429" s="1"/>
      <c r="C429" s="239">
        <f>TEILNEHMER/1000*F429</f>
        <v>5.51</v>
      </c>
      <c r="D429" s="2" t="s">
        <v>15</v>
      </c>
      <c r="E429" s="2" t="s">
        <v>686</v>
      </c>
      <c r="F429" s="23">
        <v>19</v>
      </c>
      <c r="G429" s="2" t="s">
        <v>17</v>
      </c>
      <c r="H429" s="212">
        <v>3</v>
      </c>
    </row>
    <row r="432" spans="2:8" ht="15.6">
      <c r="B432" s="1" t="s">
        <v>661</v>
      </c>
      <c r="H432" s="212">
        <v>97</v>
      </c>
    </row>
    <row r="433" spans="2:8" ht="15">
      <c r="B433" s="6"/>
      <c r="H433" s="212">
        <v>-1</v>
      </c>
    </row>
    <row r="434" spans="2:8" ht="15.6">
      <c r="B434" s="1"/>
      <c r="C434" s="23">
        <f>WOCHENENDE/1000*F434</f>
        <v>40</v>
      </c>
      <c r="D434" s="2" t="s">
        <v>15</v>
      </c>
      <c r="E434" s="2" t="s">
        <v>110</v>
      </c>
      <c r="F434" s="23">
        <v>125</v>
      </c>
      <c r="G434" s="2" t="s">
        <v>17</v>
      </c>
      <c r="H434" s="212">
        <v>16</v>
      </c>
    </row>
    <row r="435" spans="2:8" ht="15.6">
      <c r="B435" s="1"/>
      <c r="C435" s="23"/>
      <c r="E435" s="2" t="s">
        <v>690</v>
      </c>
      <c r="F435" s="23"/>
      <c r="H435" s="212">
        <v>94</v>
      </c>
    </row>
    <row r="436" spans="2:8" ht="15.6">
      <c r="B436" s="1"/>
      <c r="C436" s="23"/>
      <c r="E436" s="2" t="s">
        <v>691</v>
      </c>
      <c r="F436" s="23"/>
      <c r="H436" s="212">
        <v>94</v>
      </c>
    </row>
    <row r="437" spans="2:8" ht="15.6">
      <c r="B437" s="1"/>
      <c r="C437" s="17">
        <f>WOCHENENDE/3*F437</f>
        <v>600</v>
      </c>
      <c r="D437" s="2" t="s">
        <v>17</v>
      </c>
      <c r="E437" s="2" t="s">
        <v>692</v>
      </c>
      <c r="F437" s="23">
        <v>5.625</v>
      </c>
      <c r="G437" s="2" t="s">
        <v>17</v>
      </c>
      <c r="H437" s="212">
        <v>17</v>
      </c>
    </row>
    <row r="438" spans="2:8" ht="15.6">
      <c r="B438" s="1"/>
      <c r="C438" s="17">
        <f>WOCHENENDE/3*F438/2</f>
        <v>300</v>
      </c>
      <c r="D438" s="2" t="s">
        <v>136</v>
      </c>
      <c r="E438" s="2" t="s">
        <v>694</v>
      </c>
      <c r="F438" s="23">
        <v>5.625</v>
      </c>
      <c r="G438" s="2" t="s">
        <v>136</v>
      </c>
      <c r="H438" s="212">
        <v>94</v>
      </c>
    </row>
    <row r="439" spans="2:8" ht="15.6">
      <c r="B439" s="1"/>
      <c r="C439" s="17">
        <f>WOCHENENDE/3*F439/2</f>
        <v>1200</v>
      </c>
      <c r="D439" s="2" t="s">
        <v>136</v>
      </c>
      <c r="E439" s="2" t="s">
        <v>693</v>
      </c>
      <c r="F439" s="23">
        <v>22.5</v>
      </c>
      <c r="G439" s="2" t="s">
        <v>136</v>
      </c>
      <c r="H439" s="212">
        <v>16</v>
      </c>
    </row>
    <row r="440" spans="2:8" ht="15.6">
      <c r="B440" s="1"/>
      <c r="C440" s="17">
        <f>WOCHENENDE/3*F440/1000</f>
        <v>0.9999562666666667</v>
      </c>
      <c r="D440" s="2" t="s">
        <v>15</v>
      </c>
      <c r="E440" s="2" t="s">
        <v>695</v>
      </c>
      <c r="F440" s="23">
        <v>9.3745899999999995</v>
      </c>
      <c r="G440" s="2" t="s">
        <v>17</v>
      </c>
      <c r="H440" s="212">
        <v>16</v>
      </c>
    </row>
    <row r="441" spans="2:8" ht="15.6">
      <c r="B441" s="1"/>
      <c r="C441" s="257">
        <f>WOCHENENDE/1000*F441</f>
        <v>15.040000000000001</v>
      </c>
      <c r="D441" s="2" t="s">
        <v>15</v>
      </c>
      <c r="E441" s="2" t="s">
        <v>109</v>
      </c>
      <c r="F441" s="23">
        <v>47</v>
      </c>
      <c r="G441" s="2" t="s">
        <v>17</v>
      </c>
      <c r="H441" s="212">
        <v>2</v>
      </c>
    </row>
    <row r="442" spans="2:8" ht="15.6">
      <c r="B442" s="1"/>
      <c r="C442" s="239">
        <f>WOCHENENDE/1000*F442</f>
        <v>45.951999999999998</v>
      </c>
      <c r="D442" s="2" t="s">
        <v>15</v>
      </c>
      <c r="E442" s="2" t="s">
        <v>111</v>
      </c>
      <c r="F442" s="45">
        <v>143.6</v>
      </c>
      <c r="G442" s="2" t="s">
        <v>17</v>
      </c>
      <c r="H442" s="212">
        <v>3</v>
      </c>
    </row>
    <row r="445" spans="2:8" ht="15.6">
      <c r="B445" s="1" t="s">
        <v>662</v>
      </c>
      <c r="H445" s="212">
        <v>98</v>
      </c>
    </row>
    <row r="446" spans="2:8">
      <c r="C446"/>
      <c r="D446"/>
      <c r="E446"/>
      <c r="F446"/>
      <c r="G446"/>
      <c r="H446" s="212">
        <v>-1</v>
      </c>
    </row>
    <row r="447" spans="2:8" ht="15.6">
      <c r="B447" s="1"/>
      <c r="C447" s="232">
        <f>WOCHENENDE/1000*F447</f>
        <v>20</v>
      </c>
      <c r="D447" s="12" t="s">
        <v>15</v>
      </c>
      <c r="E447" s="12" t="s">
        <v>28</v>
      </c>
      <c r="F447" s="17">
        <v>62.5</v>
      </c>
      <c r="G447" s="12" t="s">
        <v>90</v>
      </c>
      <c r="H447" s="212">
        <v>1</v>
      </c>
    </row>
    <row r="448" spans="2:8" ht="15.6">
      <c r="B448" s="1"/>
      <c r="C448" s="233">
        <f>WOCHENENDE/1000*F448</f>
        <v>5.04</v>
      </c>
      <c r="D448" s="12" t="s">
        <v>15</v>
      </c>
      <c r="E448" s="12" t="s">
        <v>603</v>
      </c>
      <c r="F448" s="17">
        <v>15.75</v>
      </c>
      <c r="G448" s="12" t="s">
        <v>17</v>
      </c>
      <c r="H448" s="212">
        <v>2</v>
      </c>
    </row>
    <row r="449" spans="2:8" ht="15.6">
      <c r="B449" s="1"/>
      <c r="C449" s="23">
        <f>WOCHENENDE/1000*F449</f>
        <v>9.6</v>
      </c>
      <c r="D449" s="2" t="s">
        <v>15</v>
      </c>
      <c r="E449" s="2" t="s">
        <v>602</v>
      </c>
      <c r="F449" s="23">
        <v>30</v>
      </c>
      <c r="G449" s="2" t="s">
        <v>17</v>
      </c>
      <c r="H449" s="212">
        <v>3</v>
      </c>
    </row>
    <row r="450" spans="2:8" ht="15.6">
      <c r="B450" s="1"/>
      <c r="C450" s="239">
        <f>WOCHENENDE/1000*F450</f>
        <v>12.8</v>
      </c>
      <c r="D450" s="14" t="s">
        <v>15</v>
      </c>
      <c r="E450" s="2" t="s">
        <v>564</v>
      </c>
      <c r="F450" s="23">
        <v>40</v>
      </c>
      <c r="G450" s="2" t="s">
        <v>17</v>
      </c>
      <c r="H450" s="212">
        <v>3</v>
      </c>
    </row>
    <row r="453" spans="2:8" ht="15.6">
      <c r="B453" s="11" t="s">
        <v>667</v>
      </c>
      <c r="E453" s="12"/>
      <c r="F453" s="12"/>
      <c r="G453" s="12"/>
      <c r="H453" s="212">
        <v>97</v>
      </c>
    </row>
    <row r="454" spans="2:8" ht="15.6">
      <c r="B454" s="1"/>
      <c r="C454" s="12"/>
      <c r="D454" s="12"/>
      <c r="E454" s="12"/>
      <c r="F454" s="12"/>
      <c r="G454" s="12"/>
      <c r="H454" s="212">
        <v>-1</v>
      </c>
    </row>
    <row r="455" spans="2:8">
      <c r="B455" s="18"/>
      <c r="C455" s="14">
        <f>TEILNEHMER_2/1000*F455</f>
        <v>12.5</v>
      </c>
      <c r="D455" s="12" t="s">
        <v>15</v>
      </c>
      <c r="E455" s="12" t="s">
        <v>304</v>
      </c>
      <c r="F455" s="17">
        <v>50</v>
      </c>
      <c r="G455" s="12" t="s">
        <v>17</v>
      </c>
      <c r="H455" s="212">
        <v>16</v>
      </c>
    </row>
    <row r="456" spans="2:8">
      <c r="B456" s="17"/>
      <c r="C456" s="238">
        <f>TEILNEHMER_2/1000*F456</f>
        <v>10</v>
      </c>
      <c r="D456" s="12" t="s">
        <v>15</v>
      </c>
      <c r="E456" s="12" t="s">
        <v>535</v>
      </c>
      <c r="F456" s="17">
        <v>40</v>
      </c>
      <c r="G456" s="12" t="s">
        <v>17</v>
      </c>
      <c r="H456" s="212">
        <v>3</v>
      </c>
    </row>
    <row r="457" spans="2:8">
      <c r="B457" s="17"/>
      <c r="C457" s="238">
        <f>TEILNEHMER_2/1000*F457</f>
        <v>10</v>
      </c>
      <c r="D457" s="12" t="s">
        <v>15</v>
      </c>
      <c r="E457" s="12" t="s">
        <v>536</v>
      </c>
      <c r="F457" s="12">
        <v>40</v>
      </c>
      <c r="G457" s="12" t="s">
        <v>17</v>
      </c>
      <c r="H457" s="212">
        <v>3</v>
      </c>
    </row>
    <row r="458" spans="2:8">
      <c r="B458" s="17"/>
      <c r="C458" s="238">
        <f>TEILNEHMER_2/1000*F458</f>
        <v>10</v>
      </c>
      <c r="D458" s="12" t="s">
        <v>15</v>
      </c>
      <c r="E458" s="12" t="s">
        <v>537</v>
      </c>
      <c r="F458" s="12">
        <v>40</v>
      </c>
      <c r="G458" s="12" t="s">
        <v>17</v>
      </c>
      <c r="H458" s="212">
        <v>3</v>
      </c>
    </row>
    <row r="459" spans="2:8">
      <c r="B459" s="17"/>
      <c r="C459" s="14">
        <f>TEILNEHMER_2*F459</f>
        <v>2</v>
      </c>
      <c r="D459" s="12" t="s">
        <v>29</v>
      </c>
      <c r="E459" s="12" t="s">
        <v>145</v>
      </c>
      <c r="F459" s="12">
        <v>8.0000000000000002E-3</v>
      </c>
      <c r="G459" s="12" t="s">
        <v>29</v>
      </c>
      <c r="H459" s="212">
        <v>16</v>
      </c>
    </row>
    <row r="460" spans="2:8" ht="15.6">
      <c r="B460" s="1"/>
      <c r="C460" s="239">
        <f>TEILNEHMER_2/1000*F460</f>
        <v>25</v>
      </c>
      <c r="D460" s="2" t="s">
        <v>15</v>
      </c>
      <c r="E460" s="2" t="s">
        <v>111</v>
      </c>
      <c r="F460" s="23">
        <v>100</v>
      </c>
      <c r="G460" s="2" t="s">
        <v>17</v>
      </c>
      <c r="H460" s="212">
        <v>3</v>
      </c>
    </row>
    <row r="463" spans="2:8" ht="15.6">
      <c r="B463" s="11" t="s">
        <v>722</v>
      </c>
      <c r="C463" s="1"/>
      <c r="D463" s="1"/>
      <c r="E463" s="1"/>
      <c r="H463" s="212">
        <v>98</v>
      </c>
    </row>
    <row r="464" spans="2:8" ht="15.6">
      <c r="B464" s="1"/>
      <c r="H464" s="212">
        <v>-1</v>
      </c>
    </row>
    <row r="465" spans="2:8" ht="15.6">
      <c r="B465" s="1"/>
      <c r="C465" s="36"/>
      <c r="E465" s="254" t="s">
        <v>720</v>
      </c>
      <c r="F465" s="23"/>
      <c r="H465" s="212">
        <v>94</v>
      </c>
    </row>
    <row r="466" spans="2:8" ht="15.6">
      <c r="B466" s="1"/>
      <c r="C466" s="257">
        <f>TEILNEHMER/1000*F466*0.2</f>
        <v>5.8</v>
      </c>
      <c r="D466" s="2" t="s">
        <v>15</v>
      </c>
      <c r="E466" s="2" t="s">
        <v>48</v>
      </c>
      <c r="F466" s="23">
        <v>100</v>
      </c>
      <c r="G466" s="2" t="s">
        <v>17</v>
      </c>
      <c r="H466" s="212">
        <v>111</v>
      </c>
    </row>
    <row r="467" spans="2:8" ht="15.6">
      <c r="B467" s="1"/>
      <c r="E467" s="254" t="s">
        <v>721</v>
      </c>
      <c r="H467" s="212">
        <v>94</v>
      </c>
    </row>
    <row r="468" spans="2:8" ht="15.6">
      <c r="B468" s="1"/>
      <c r="C468" s="257">
        <f>TEILNEHMER/1000*F468*0.8</f>
        <v>17.167999999999999</v>
      </c>
      <c r="D468" s="2" t="s">
        <v>15</v>
      </c>
      <c r="E468" s="2" t="s">
        <v>116</v>
      </c>
      <c r="F468" s="23">
        <v>74</v>
      </c>
      <c r="G468" s="2" t="s">
        <v>17</v>
      </c>
      <c r="H468" s="212">
        <v>2</v>
      </c>
    </row>
    <row r="469" spans="2:8" ht="15.6">
      <c r="B469" s="1"/>
      <c r="C469" s="257">
        <f>TEILNEHMER/1000*F469*0.8</f>
        <v>6.9135999999999997</v>
      </c>
      <c r="D469" s="2" t="s">
        <v>15</v>
      </c>
      <c r="E469" s="2" t="s">
        <v>117</v>
      </c>
      <c r="F469" s="23">
        <v>29.8</v>
      </c>
      <c r="G469" s="2" t="s">
        <v>17</v>
      </c>
      <c r="H469" s="212">
        <v>2</v>
      </c>
    </row>
    <row r="470" spans="2:8" ht="15.6">
      <c r="B470" s="27"/>
      <c r="C470" s="34">
        <f>TEILNEHMER/1000*F470</f>
        <v>13.456</v>
      </c>
      <c r="D470" s="14" t="s">
        <v>15</v>
      </c>
      <c r="E470" s="14" t="s">
        <v>110</v>
      </c>
      <c r="F470" s="36">
        <v>46.4</v>
      </c>
      <c r="G470" s="14" t="s">
        <v>17</v>
      </c>
      <c r="H470" s="212">
        <v>17</v>
      </c>
    </row>
    <row r="471" spans="2:8" ht="15.6">
      <c r="B471" s="1"/>
      <c r="C471" s="17">
        <f>TEILNEHMER*F471</f>
        <v>333.5</v>
      </c>
      <c r="D471" s="2" t="s">
        <v>18</v>
      </c>
      <c r="E471" s="2" t="s">
        <v>676</v>
      </c>
      <c r="F471" s="19">
        <v>1.1499999999999999</v>
      </c>
      <c r="G471" s="2" t="s">
        <v>18</v>
      </c>
      <c r="H471" s="212">
        <v>1</v>
      </c>
    </row>
    <row r="472" spans="2:8" ht="15.6">
      <c r="B472" s="1"/>
      <c r="C472" s="17">
        <f>TEILNEHMER/1000*F472</f>
        <v>8.6419999999999995</v>
      </c>
      <c r="D472" s="12" t="s">
        <v>41</v>
      </c>
      <c r="E472" s="12" t="s">
        <v>186</v>
      </c>
      <c r="F472" s="17">
        <v>29.8</v>
      </c>
      <c r="G472" s="12" t="s">
        <v>136</v>
      </c>
      <c r="H472" s="212">
        <v>16</v>
      </c>
    </row>
    <row r="473" spans="2:8" ht="15.6">
      <c r="B473" s="1"/>
      <c r="C473" s="242">
        <f>TEILNEHMER*F473/1000</f>
        <v>13.427</v>
      </c>
      <c r="D473" s="2" t="s">
        <v>41</v>
      </c>
      <c r="E473" s="2" t="s">
        <v>677</v>
      </c>
      <c r="F473" s="23">
        <v>46.3</v>
      </c>
      <c r="G473" s="2" t="s">
        <v>136</v>
      </c>
      <c r="H473" s="212">
        <v>16</v>
      </c>
    </row>
    <row r="474" spans="2:8" ht="15.6">
      <c r="B474" s="1"/>
      <c r="C474" s="241">
        <f>TEILNEHMER*F474</f>
        <v>145</v>
      </c>
      <c r="D474" s="2" t="s">
        <v>17</v>
      </c>
      <c r="E474" s="2" t="s">
        <v>364</v>
      </c>
      <c r="F474" s="23">
        <v>0.5</v>
      </c>
      <c r="G474" s="2" t="s">
        <v>17</v>
      </c>
      <c r="H474" s="212">
        <v>16</v>
      </c>
    </row>
    <row r="475" spans="2:8" ht="15.6">
      <c r="B475" s="1"/>
      <c r="C475" s="239">
        <f>TEILNEHMER/1000*F475</f>
        <v>28.999999999999996</v>
      </c>
      <c r="D475" s="2" t="s">
        <v>15</v>
      </c>
      <c r="E475" s="2" t="s">
        <v>111</v>
      </c>
      <c r="F475" s="23">
        <v>100</v>
      </c>
      <c r="G475" s="2" t="s">
        <v>17</v>
      </c>
      <c r="H475" s="212">
        <v>3</v>
      </c>
    </row>
    <row r="476" spans="2:8" ht="15.6">
      <c r="B476" s="1"/>
      <c r="C476" s="23">
        <f>TEILNEHMER/1000*F476</f>
        <v>23.2</v>
      </c>
      <c r="D476" s="2" t="s">
        <v>15</v>
      </c>
      <c r="E476" s="2" t="s">
        <v>149</v>
      </c>
      <c r="F476" s="23">
        <v>80</v>
      </c>
      <c r="G476" s="2" t="s">
        <v>17</v>
      </c>
      <c r="H476" s="212">
        <v>16</v>
      </c>
    </row>
    <row r="477" spans="2:8" ht="15.6">
      <c r="B477" s="1"/>
      <c r="C477" s="23">
        <f>TEILNEHMER*F477</f>
        <v>2.9</v>
      </c>
      <c r="D477" s="2" t="s">
        <v>83</v>
      </c>
      <c r="E477" s="2" t="s">
        <v>84</v>
      </c>
      <c r="F477" s="47">
        <v>0.01</v>
      </c>
      <c r="G477" s="2" t="s">
        <v>83</v>
      </c>
      <c r="H477" s="212">
        <v>105</v>
      </c>
    </row>
    <row r="478" spans="2:8" ht="15.6">
      <c r="B478" s="1"/>
      <c r="C478" s="23">
        <f>TEILNEHMER*F478</f>
        <v>1.45</v>
      </c>
      <c r="D478" s="2" t="s">
        <v>31</v>
      </c>
      <c r="E478" s="2" t="s">
        <v>150</v>
      </c>
      <c r="F478" s="47">
        <v>5.0000000000000001E-3</v>
      </c>
      <c r="G478" s="2" t="s">
        <v>29</v>
      </c>
      <c r="H478" s="212">
        <v>17</v>
      </c>
    </row>
    <row r="479" spans="2:8" ht="15.6">
      <c r="B479" s="1"/>
      <c r="C479" s="23">
        <f>TEILNEHMER*F479</f>
        <v>290</v>
      </c>
      <c r="D479" s="2" t="s">
        <v>17</v>
      </c>
      <c r="E479" s="2" t="s">
        <v>151</v>
      </c>
      <c r="F479" s="23">
        <v>1</v>
      </c>
      <c r="G479" s="2" t="s">
        <v>17</v>
      </c>
      <c r="H479" s="212">
        <v>106</v>
      </c>
    </row>
    <row r="481" spans="2:8" ht="15.6">
      <c r="B481" s="1"/>
      <c r="C481" s="19" t="s">
        <v>601</v>
      </c>
      <c r="F481" s="23"/>
      <c r="H481" s="212">
        <v>200</v>
      </c>
    </row>
    <row r="482" spans="2:8" ht="15.6">
      <c r="B482" s="1"/>
      <c r="C482" s="19" t="s">
        <v>152</v>
      </c>
      <c r="F482" s="23"/>
      <c r="H482" s="212">
        <v>201</v>
      </c>
    </row>
    <row r="483" spans="2:8" ht="15.6">
      <c r="B483" s="1"/>
      <c r="C483" s="19" t="s">
        <v>153</v>
      </c>
      <c r="F483" s="23"/>
      <c r="H483" s="212">
        <v>201</v>
      </c>
    </row>
    <row r="484" spans="2:8" ht="15.6">
      <c r="B484" s="1"/>
      <c r="C484" s="19" t="s">
        <v>154</v>
      </c>
      <c r="F484" s="23"/>
      <c r="H484" s="212">
        <v>201</v>
      </c>
    </row>
    <row r="487" spans="2:8" ht="15.6">
      <c r="B487" s="1" t="s">
        <v>668</v>
      </c>
      <c r="C487" s="19"/>
      <c r="E487" s="12"/>
      <c r="F487" s="12"/>
      <c r="G487" s="12"/>
      <c r="H487" s="212">
        <v>97</v>
      </c>
    </row>
    <row r="488" spans="2:8" ht="15.6">
      <c r="B488" s="1"/>
      <c r="C488" s="19"/>
      <c r="H488" s="212">
        <v>-1</v>
      </c>
    </row>
    <row r="489" spans="2:8" ht="15.6">
      <c r="B489" s="1"/>
      <c r="C489" s="279">
        <f>TEILNEHMER_2*F489</f>
        <v>75</v>
      </c>
      <c r="D489" t="s">
        <v>221</v>
      </c>
      <c r="E489" t="s">
        <v>707</v>
      </c>
      <c r="F489" s="19">
        <v>0.3</v>
      </c>
      <c r="G489" t="s">
        <v>221</v>
      </c>
      <c r="H489" s="212">
        <v>3</v>
      </c>
    </row>
    <row r="490" spans="2:8" ht="15.6">
      <c r="B490" s="1"/>
      <c r="C490" s="32">
        <f>TEILNEHMER_2*F490</f>
        <v>25</v>
      </c>
      <c r="D490" t="s">
        <v>29</v>
      </c>
      <c r="E490" t="s">
        <v>708</v>
      </c>
      <c r="F490" s="25">
        <v>0.1</v>
      </c>
      <c r="G490" t="s">
        <v>29</v>
      </c>
      <c r="H490" s="212">
        <v>16</v>
      </c>
    </row>
    <row r="491" spans="2:8" ht="15.6">
      <c r="B491" s="1"/>
      <c r="C491" s="32">
        <f>TEILNEHMER_2*F491</f>
        <v>15</v>
      </c>
      <c r="D491" t="s">
        <v>29</v>
      </c>
      <c r="E491" t="s">
        <v>709</v>
      </c>
      <c r="F491" s="25">
        <v>0.06</v>
      </c>
      <c r="G491" t="s">
        <v>29</v>
      </c>
      <c r="H491" s="212">
        <v>16</v>
      </c>
    </row>
    <row r="492" spans="2:8" ht="15.6">
      <c r="B492" s="1"/>
      <c r="C492" s="32">
        <f>TEILNEHMER_2*F492</f>
        <v>15</v>
      </c>
      <c r="D492" t="s">
        <v>29</v>
      </c>
      <c r="E492" t="s">
        <v>710</v>
      </c>
      <c r="F492" s="25">
        <v>0.06</v>
      </c>
      <c r="G492" t="s">
        <v>29</v>
      </c>
      <c r="H492" s="212">
        <v>16</v>
      </c>
    </row>
    <row r="493" spans="2:8" ht="15.6">
      <c r="B493" s="1"/>
      <c r="C493" s="234">
        <f>TEILNEHMER_2*F493/1000</f>
        <v>25</v>
      </c>
      <c r="D493" t="s">
        <v>15</v>
      </c>
      <c r="E493" t="s">
        <v>711</v>
      </c>
      <c r="F493" s="23">
        <v>100</v>
      </c>
      <c r="G493" t="s">
        <v>17</v>
      </c>
      <c r="H493" s="212">
        <v>2</v>
      </c>
    </row>
    <row r="494" spans="2:8" ht="15.6">
      <c r="B494" s="1"/>
      <c r="C494" s="231">
        <f>TEILNEHMER_2/1000*F494</f>
        <v>25</v>
      </c>
      <c r="D494" s="12" t="s">
        <v>15</v>
      </c>
      <c r="E494" s="12" t="s">
        <v>712</v>
      </c>
      <c r="F494" s="23">
        <v>100</v>
      </c>
      <c r="G494" t="s">
        <v>17</v>
      </c>
      <c r="H494" s="212"/>
    </row>
    <row r="495" spans="2:8" ht="15.6">
      <c r="B495" s="1"/>
      <c r="C495" s="237">
        <f>TEILNEHMER_2*F495</f>
        <v>45</v>
      </c>
      <c r="D495" s="2" t="s">
        <v>36</v>
      </c>
      <c r="E495" s="2" t="s">
        <v>81</v>
      </c>
      <c r="F495" s="2">
        <v>0.18</v>
      </c>
      <c r="G495" s="2" t="s">
        <v>36</v>
      </c>
      <c r="H495" s="212">
        <v>3</v>
      </c>
    </row>
  </sheetData>
  <sheetProtection selectLockedCells="1" selectUnlockedCells="1"/>
  <phoneticPr fontId="0" type="noConversion"/>
  <pageMargins left="0.78749999999999998" right="0.78749999999999998" top="0.51180555555555551" bottom="0.51180555555555551" header="0.51180555555555551" footer="0.51180555555555551"/>
  <pageSetup paperSize="9" scale="84" firstPageNumber="0"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24"/>
  <sheetViews>
    <sheetView topLeftCell="B1" workbookViewId="0">
      <selection activeCell="B21" sqref="B21"/>
    </sheetView>
  </sheetViews>
  <sheetFormatPr baseColWidth="10" defaultRowHeight="13.2"/>
  <cols>
    <col min="2" max="2" width="45" bestFit="1" customWidth="1"/>
    <col min="3" max="3" width="12.5546875" bestFit="1" customWidth="1"/>
    <col min="4" max="4" width="25.6640625" bestFit="1" customWidth="1"/>
  </cols>
  <sheetData>
    <row r="1" spans="2:4">
      <c r="B1" t="s">
        <v>604</v>
      </c>
      <c r="C1" t="s">
        <v>605</v>
      </c>
      <c r="D1" t="s">
        <v>606</v>
      </c>
    </row>
    <row r="2" spans="2:4">
      <c r="B2" t="s">
        <v>607</v>
      </c>
      <c r="C2" t="s">
        <v>246</v>
      </c>
      <c r="D2" t="s">
        <v>246</v>
      </c>
    </row>
    <row r="3" spans="2:4">
      <c r="B3" t="s">
        <v>608</v>
      </c>
      <c r="C3" t="s">
        <v>246</v>
      </c>
      <c r="D3" t="s">
        <v>246</v>
      </c>
    </row>
    <row r="4" spans="2:4">
      <c r="B4" t="s">
        <v>609</v>
      </c>
      <c r="C4" t="s">
        <v>610</v>
      </c>
      <c r="D4" t="s">
        <v>610</v>
      </c>
    </row>
    <row r="5" spans="2:4">
      <c r="B5" t="s">
        <v>611</v>
      </c>
      <c r="C5" t="s">
        <v>610</v>
      </c>
      <c r="D5" t="s">
        <v>702</v>
      </c>
    </row>
    <row r="6" spans="2:4">
      <c r="B6" t="s">
        <v>612</v>
      </c>
    </row>
    <row r="7" spans="2:4">
      <c r="B7" t="s">
        <v>650</v>
      </c>
      <c r="C7" t="s">
        <v>233</v>
      </c>
    </row>
    <row r="8" spans="2:4">
      <c r="B8" t="s">
        <v>613</v>
      </c>
    </row>
    <row r="9" spans="2:4">
      <c r="B9" t="s">
        <v>615</v>
      </c>
      <c r="C9" t="s">
        <v>246</v>
      </c>
      <c r="D9" t="s">
        <v>616</v>
      </c>
    </row>
    <row r="10" spans="2:4">
      <c r="B10" t="s">
        <v>619</v>
      </c>
      <c r="C10" t="s">
        <v>620</v>
      </c>
      <c r="D10" t="s">
        <v>621</v>
      </c>
    </row>
    <row r="11" spans="2:4">
      <c r="B11" t="s">
        <v>622</v>
      </c>
      <c r="C11" t="s">
        <v>233</v>
      </c>
      <c r="D11" t="s">
        <v>610</v>
      </c>
    </row>
    <row r="12" spans="2:4">
      <c r="B12" t="s">
        <v>623</v>
      </c>
    </row>
    <row r="13" spans="2:4">
      <c r="B13" t="s">
        <v>628</v>
      </c>
      <c r="C13" t="s">
        <v>233</v>
      </c>
    </row>
    <row r="14" spans="2:4">
      <c r="B14" t="s">
        <v>629</v>
      </c>
      <c r="C14" t="s">
        <v>246</v>
      </c>
    </row>
    <row r="15" spans="2:4">
      <c r="B15" t="s">
        <v>630</v>
      </c>
      <c r="C15" t="s">
        <v>246</v>
      </c>
    </row>
    <row r="16" spans="2:4">
      <c r="B16" t="s">
        <v>631</v>
      </c>
      <c r="C16" t="s">
        <v>610</v>
      </c>
    </row>
    <row r="17" spans="2:4">
      <c r="B17" t="s">
        <v>649</v>
      </c>
      <c r="C17" t="s">
        <v>246</v>
      </c>
      <c r="D17" t="s">
        <v>246</v>
      </c>
    </row>
    <row r="18" spans="2:4">
      <c r="B18" t="s">
        <v>651</v>
      </c>
      <c r="C18" t="s">
        <v>246</v>
      </c>
    </row>
    <row r="19" spans="2:4">
      <c r="B19" t="s">
        <v>652</v>
      </c>
      <c r="C19" t="s">
        <v>233</v>
      </c>
      <c r="D19" t="s">
        <v>233</v>
      </c>
    </row>
    <row r="20" spans="2:4">
      <c r="B20" t="s">
        <v>653</v>
      </c>
      <c r="C20" t="s">
        <v>246</v>
      </c>
    </row>
    <row r="21" spans="2:4">
      <c r="B21" t="s">
        <v>654</v>
      </c>
      <c r="C21" t="s">
        <v>610</v>
      </c>
    </row>
    <row r="22" spans="2:4">
      <c r="B22" t="s">
        <v>655</v>
      </c>
      <c r="C22" t="s">
        <v>610</v>
      </c>
    </row>
    <row r="23" spans="2:4">
      <c r="B23" t="s">
        <v>656</v>
      </c>
      <c r="C23" t="s">
        <v>246</v>
      </c>
    </row>
    <row r="24" spans="2:4">
      <c r="B24" t="s">
        <v>657</v>
      </c>
      <c r="C24" t="s">
        <v>610</v>
      </c>
      <c r="D24" t="s">
        <v>610</v>
      </c>
    </row>
  </sheetData>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15"/>
  <sheetViews>
    <sheetView workbookViewId="0">
      <selection activeCell="A16" sqref="A16"/>
    </sheetView>
  </sheetViews>
  <sheetFormatPr baseColWidth="10" defaultRowHeight="13.2"/>
  <sheetData>
    <row r="2" spans="1:1">
      <c r="A2" t="s">
        <v>634</v>
      </c>
    </row>
    <row r="3" spans="1:1">
      <c r="A3" t="s">
        <v>635</v>
      </c>
    </row>
    <row r="4" spans="1:1">
      <c r="A4" t="s">
        <v>636</v>
      </c>
    </row>
    <row r="5" spans="1:1">
      <c r="A5" t="s">
        <v>637</v>
      </c>
    </row>
    <row r="6" spans="1:1">
      <c r="A6" t="s">
        <v>638</v>
      </c>
    </row>
    <row r="7" spans="1:1">
      <c r="A7" t="s">
        <v>639</v>
      </c>
    </row>
    <row r="8" spans="1:1">
      <c r="A8" t="s">
        <v>640</v>
      </c>
    </row>
    <row r="9" spans="1:1">
      <c r="A9" t="s">
        <v>641</v>
      </c>
    </row>
    <row r="10" spans="1:1">
      <c r="A10" t="s">
        <v>642</v>
      </c>
    </row>
    <row r="11" spans="1:1">
      <c r="A11" t="s">
        <v>643</v>
      </c>
    </row>
    <row r="12" spans="1:1">
      <c r="A12" t="s">
        <v>644</v>
      </c>
    </row>
    <row r="13" spans="1:1">
      <c r="A13" t="s">
        <v>645</v>
      </c>
    </row>
    <row r="14" spans="1:1">
      <c r="A14" t="s">
        <v>646</v>
      </c>
    </row>
    <row r="15" spans="1:1">
      <c r="A15" t="s">
        <v>647</v>
      </c>
    </row>
  </sheetData>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2"/>
  <sheetViews>
    <sheetView view="pageLayout" topLeftCell="A13" zoomScale="145" zoomScaleNormal="100" zoomScaleSheetLayoutView="100" zoomScalePageLayoutView="145" workbookViewId="0">
      <selection activeCell="E2" sqref="E2"/>
    </sheetView>
  </sheetViews>
  <sheetFormatPr baseColWidth="10" defaultColWidth="10.88671875" defaultRowHeight="15.75" customHeight="1"/>
  <cols>
    <col min="1" max="1" width="16.6640625" style="65" customWidth="1"/>
    <col min="2" max="4" width="25.33203125" style="2" customWidth="1"/>
    <col min="5" max="5" width="10.88671875" style="2" customWidth="1"/>
    <col min="6" max="6" width="25.33203125" style="2" customWidth="1"/>
    <col min="7" max="16384" width="10.88671875" style="2"/>
  </cols>
  <sheetData>
    <row r="1" spans="1:7" ht="27" customHeight="1" thickBot="1">
      <c r="A1" s="66" t="s">
        <v>208</v>
      </c>
      <c r="B1" s="67" t="s">
        <v>209</v>
      </c>
      <c r="C1" s="67" t="s">
        <v>210</v>
      </c>
      <c r="D1" s="68" t="s">
        <v>211</v>
      </c>
    </row>
    <row r="2" spans="1:7" ht="15.75" customHeight="1" thickBot="1">
      <c r="A2" s="69" t="s">
        <v>106</v>
      </c>
      <c r="B2" s="287" t="s">
        <v>558</v>
      </c>
      <c r="C2" s="289" t="s">
        <v>558</v>
      </c>
      <c r="D2" s="290" t="s">
        <v>727</v>
      </c>
    </row>
    <row r="3" spans="1:7" ht="15.75" customHeight="1" thickBot="1">
      <c r="A3" s="70">
        <f>Referenz!D11</f>
        <v>42581</v>
      </c>
      <c r="B3" s="287"/>
      <c r="C3" s="287"/>
      <c r="D3" s="291"/>
    </row>
    <row r="4" spans="1:7" ht="15.75" customHeight="1" thickBot="1">
      <c r="A4" s="71"/>
      <c r="B4" s="288"/>
      <c r="C4" s="288"/>
      <c r="D4" s="292"/>
    </row>
    <row r="5" spans="1:7" ht="15.75" customHeight="1">
      <c r="A5" s="72" t="s">
        <v>212</v>
      </c>
      <c r="B5" s="214" t="s">
        <v>213</v>
      </c>
      <c r="C5" s="309" t="s">
        <v>737</v>
      </c>
      <c r="D5" s="293" t="s">
        <v>740</v>
      </c>
    </row>
    <row r="6" spans="1:7" ht="15.75" customHeight="1">
      <c r="A6" s="73">
        <f>Referenz!D11+1</f>
        <v>42582</v>
      </c>
      <c r="B6" s="215" t="s">
        <v>214</v>
      </c>
      <c r="C6" s="310"/>
      <c r="D6" s="294"/>
    </row>
    <row r="7" spans="1:7" ht="15.75" customHeight="1" thickBot="1">
      <c r="A7" s="74"/>
      <c r="B7" s="215"/>
      <c r="C7" s="311"/>
      <c r="D7" s="295"/>
    </row>
    <row r="8" spans="1:7" ht="15.75" customHeight="1">
      <c r="A8" s="72" t="s">
        <v>52</v>
      </c>
      <c r="B8" s="216" t="s">
        <v>215</v>
      </c>
      <c r="C8" s="293" t="s">
        <v>741</v>
      </c>
      <c r="D8" s="293" t="s">
        <v>666</v>
      </c>
      <c r="G8" s="14"/>
    </row>
    <row r="9" spans="1:7" ht="15.75" customHeight="1">
      <c r="A9" s="73">
        <f>Referenz!D11+2</f>
        <v>42583</v>
      </c>
      <c r="B9" s="216" t="s">
        <v>216</v>
      </c>
      <c r="C9" s="294"/>
      <c r="D9" s="294"/>
    </row>
    <row r="10" spans="1:7" ht="15.75" customHeight="1" thickBot="1">
      <c r="A10" s="74"/>
      <c r="B10" s="216" t="s">
        <v>217</v>
      </c>
      <c r="C10" s="295"/>
      <c r="D10" s="295"/>
    </row>
    <row r="11" spans="1:7" ht="15.75" customHeight="1">
      <c r="A11" s="72" t="s">
        <v>59</v>
      </c>
      <c r="B11" s="217" t="s">
        <v>19</v>
      </c>
      <c r="C11" s="309" t="s">
        <v>728</v>
      </c>
      <c r="D11" s="293" t="s">
        <v>735</v>
      </c>
    </row>
    <row r="12" spans="1:7" ht="15.75" customHeight="1" thickBot="1">
      <c r="A12" s="73">
        <f>Referenz!D11+3</f>
        <v>42584</v>
      </c>
      <c r="B12" s="248"/>
      <c r="C12" s="310"/>
      <c r="D12" s="294"/>
    </row>
    <row r="13" spans="1:7" ht="15.75" customHeight="1" thickBot="1">
      <c r="A13" s="75"/>
      <c r="B13" s="218"/>
      <c r="C13" s="311"/>
      <c r="D13" s="295"/>
      <c r="F13" s="318"/>
    </row>
    <row r="14" spans="1:7" ht="15.75" customHeight="1">
      <c r="A14" s="72" t="s">
        <v>68</v>
      </c>
      <c r="B14" s="219"/>
      <c r="C14" s="312" t="s">
        <v>559</v>
      </c>
      <c r="D14" s="315" t="s">
        <v>730</v>
      </c>
      <c r="F14" s="319"/>
    </row>
    <row r="15" spans="1:7" ht="15.75" customHeight="1" thickBot="1">
      <c r="A15" s="73">
        <f>Referenz!D11+4</f>
        <v>42585</v>
      </c>
      <c r="B15" s="246"/>
      <c r="C15" s="313"/>
      <c r="D15" s="316"/>
      <c r="F15" s="320"/>
    </row>
    <row r="16" spans="1:7" ht="15.75" customHeight="1" thickBot="1">
      <c r="A16" s="74"/>
      <c r="B16" s="220"/>
      <c r="C16" s="314"/>
      <c r="D16" s="317"/>
    </row>
    <row r="17" spans="1:4" ht="15.75" customHeight="1">
      <c r="A17" s="76" t="s">
        <v>89</v>
      </c>
      <c r="B17" s="218"/>
      <c r="C17" s="293" t="s">
        <v>729</v>
      </c>
      <c r="D17" s="293" t="s">
        <v>731</v>
      </c>
    </row>
    <row r="18" spans="1:4" ht="15.75" customHeight="1">
      <c r="A18" s="73">
        <f>Referenz!D11+5</f>
        <v>42586</v>
      </c>
      <c r="B18" s="246" t="s">
        <v>218</v>
      </c>
      <c r="C18" s="294"/>
      <c r="D18" s="294"/>
    </row>
    <row r="19" spans="1:4" ht="15.75" customHeight="1" thickBot="1">
      <c r="A19" s="74"/>
      <c r="B19" s="218"/>
      <c r="C19" s="295"/>
      <c r="D19" s="295"/>
    </row>
    <row r="20" spans="1:4" ht="15.75" customHeight="1">
      <c r="A20" s="72" t="s">
        <v>91</v>
      </c>
      <c r="B20" s="219"/>
      <c r="C20" s="293" t="s">
        <v>92</v>
      </c>
      <c r="D20" s="293" t="s">
        <v>734</v>
      </c>
    </row>
    <row r="21" spans="1:4" ht="15.75" customHeight="1">
      <c r="A21" s="73">
        <f>Referenz!D11+6</f>
        <v>42587</v>
      </c>
      <c r="B21" s="218"/>
      <c r="C21" s="294"/>
      <c r="D21" s="294"/>
    </row>
    <row r="22" spans="1:4" ht="15.75" customHeight="1" thickBot="1">
      <c r="A22" s="77"/>
      <c r="B22" s="221"/>
      <c r="C22" s="295"/>
      <c r="D22" s="295"/>
    </row>
    <row r="23" spans="1:4" ht="15.75" customHeight="1">
      <c r="A23" s="72" t="s">
        <v>106</v>
      </c>
      <c r="B23" s="246"/>
      <c r="C23" s="293" t="s">
        <v>732</v>
      </c>
      <c r="D23" s="309" t="s">
        <v>733</v>
      </c>
    </row>
    <row r="24" spans="1:4" ht="15.75" customHeight="1">
      <c r="A24" s="73">
        <f>Referenz!D11+7</f>
        <v>42588</v>
      </c>
      <c r="B24" s="246" t="s">
        <v>669</v>
      </c>
      <c r="C24" s="294"/>
      <c r="D24" s="310"/>
    </row>
    <row r="25" spans="1:4" ht="15.75" customHeight="1" thickBot="1">
      <c r="A25" s="74"/>
      <c r="B25" s="247"/>
      <c r="C25" s="295"/>
      <c r="D25" s="311"/>
    </row>
    <row r="26" spans="1:4" ht="15.75" customHeight="1">
      <c r="A26" s="72" t="s">
        <v>112</v>
      </c>
      <c r="B26" s="222"/>
      <c r="C26" s="293" t="s">
        <v>663</v>
      </c>
      <c r="D26" s="293" t="s">
        <v>735</v>
      </c>
    </row>
    <row r="27" spans="1:4" ht="15.75" customHeight="1">
      <c r="A27" s="73">
        <f>Referenz!D11+8</f>
        <v>42589</v>
      </c>
      <c r="B27" s="218"/>
      <c r="C27" s="294"/>
      <c r="D27" s="294"/>
    </row>
    <row r="28" spans="1:4" ht="15.75" customHeight="1" thickBot="1">
      <c r="A28" s="74"/>
      <c r="B28" s="218"/>
      <c r="C28" s="295"/>
      <c r="D28" s="295"/>
    </row>
    <row r="29" spans="1:4" ht="15.75" customHeight="1">
      <c r="A29" s="72" t="s">
        <v>52</v>
      </c>
      <c r="B29" s="218"/>
      <c r="C29" s="309" t="s">
        <v>736</v>
      </c>
      <c r="D29" s="293" t="s">
        <v>739</v>
      </c>
    </row>
    <row r="30" spans="1:4" ht="15.75" customHeight="1">
      <c r="A30" s="73">
        <f>Referenz!D11+9</f>
        <v>42590</v>
      </c>
      <c r="B30" s="218"/>
      <c r="C30" s="310"/>
      <c r="D30" s="294"/>
    </row>
    <row r="31" spans="1:4" ht="15.75" customHeight="1" thickBot="1">
      <c r="A31" s="74"/>
      <c r="B31" s="218"/>
      <c r="C31" s="311"/>
      <c r="D31" s="295"/>
    </row>
    <row r="32" spans="1:4" ht="15.75" customHeight="1">
      <c r="A32" s="72" t="s">
        <v>59</v>
      </c>
      <c r="B32" s="223"/>
      <c r="C32" s="293" t="s">
        <v>559</v>
      </c>
      <c r="D32" s="309" t="s">
        <v>665</v>
      </c>
    </row>
    <row r="33" spans="1:4" ht="15.75" customHeight="1">
      <c r="A33" s="73">
        <f>Referenz!D11+10</f>
        <v>42591</v>
      </c>
      <c r="B33" s="248"/>
      <c r="C33" s="294"/>
      <c r="D33" s="310"/>
    </row>
    <row r="34" spans="1:4" ht="15.75" customHeight="1" thickBot="1">
      <c r="A34" s="75"/>
      <c r="B34" s="218"/>
      <c r="C34" s="295"/>
      <c r="D34" s="311"/>
    </row>
    <row r="35" spans="1:4" ht="15.75" customHeight="1">
      <c r="A35" s="76" t="s">
        <v>68</v>
      </c>
      <c r="B35" s="218"/>
      <c r="C35" s="309" t="s">
        <v>738</v>
      </c>
      <c r="D35" s="293" t="s">
        <v>164</v>
      </c>
    </row>
    <row r="36" spans="1:4" ht="15.75" customHeight="1">
      <c r="A36" s="73">
        <f>Referenz!D11+11</f>
        <v>42592</v>
      </c>
      <c r="B36" s="218" t="s">
        <v>19</v>
      </c>
      <c r="C36" s="310"/>
      <c r="D36" s="294"/>
    </row>
    <row r="37" spans="1:4" ht="15.75" customHeight="1" thickBot="1">
      <c r="A37" s="74"/>
      <c r="B37" s="218"/>
      <c r="C37" s="311"/>
      <c r="D37" s="295"/>
    </row>
    <row r="38" spans="1:4" ht="15.75" customHeight="1" thickBot="1">
      <c r="A38" s="72" t="s">
        <v>89</v>
      </c>
      <c r="B38" s="224"/>
      <c r="C38" s="296" t="s">
        <v>560</v>
      </c>
      <c r="D38" s="296" t="s">
        <v>561</v>
      </c>
    </row>
    <row r="39" spans="1:4" ht="15.75" customHeight="1" thickBot="1">
      <c r="A39" s="73">
        <f>Referenz!D11+12</f>
        <v>42593</v>
      </c>
      <c r="B39" s="218"/>
      <c r="C39" s="297"/>
      <c r="D39" s="297"/>
    </row>
    <row r="40" spans="1:4" ht="15.75" customHeight="1" thickBot="1">
      <c r="A40" s="78"/>
      <c r="B40" s="225"/>
      <c r="C40" s="295"/>
      <c r="D40" s="295"/>
    </row>
    <row r="41" spans="1:4" ht="15.75" customHeight="1">
      <c r="B41" s="79"/>
      <c r="C41" s="79"/>
      <c r="D41" s="79"/>
    </row>
    <row r="42" spans="1:4" ht="15.75" customHeight="1">
      <c r="A42" s="80" t="s">
        <v>220</v>
      </c>
      <c r="B42" s="79"/>
      <c r="C42" s="79"/>
      <c r="D42" s="79"/>
    </row>
  </sheetData>
  <sheetProtection selectLockedCells="1" selectUnlockedCells="1"/>
  <mergeCells count="28">
    <mergeCell ref="F13:F15"/>
    <mergeCell ref="C38:C40"/>
    <mergeCell ref="D38:D40"/>
    <mergeCell ref="C29:C31"/>
    <mergeCell ref="D29:D31"/>
    <mergeCell ref="C32:C34"/>
    <mergeCell ref="D32:D34"/>
    <mergeCell ref="C35:C37"/>
    <mergeCell ref="D35:D37"/>
    <mergeCell ref="C20:C22"/>
    <mergeCell ref="D20:D22"/>
    <mergeCell ref="C23:C25"/>
    <mergeCell ref="D23:D25"/>
    <mergeCell ref="C26:C28"/>
    <mergeCell ref="D26:D28"/>
    <mergeCell ref="C17:C19"/>
    <mergeCell ref="D17:D19"/>
    <mergeCell ref="D11:D13"/>
    <mergeCell ref="B2:B4"/>
    <mergeCell ref="C2:C4"/>
    <mergeCell ref="D2:D4"/>
    <mergeCell ref="C5:C7"/>
    <mergeCell ref="D5:D7"/>
    <mergeCell ref="C8:C10"/>
    <mergeCell ref="D8:D10"/>
    <mergeCell ref="C11:C13"/>
    <mergeCell ref="C14:C16"/>
    <mergeCell ref="D14:D16"/>
  </mergeCells>
  <pageMargins left="0.39374999999999999" right="0.19652777777777777" top="1.5729166666666667" bottom="0.56041666666666667" header="0.39374999999999999" footer="0.39374999999999999"/>
  <pageSetup paperSize="9" firstPageNumber="0" orientation="portrait" horizontalDpi="300" verticalDpi="300" r:id="rId1"/>
  <headerFooter alignWithMargins="0">
    <oddHeader>&amp;C&amp;"Arial,Fett"&amp;14Evang. Gemeindejugend Memmingen
&amp;F
&amp;26Speiseplan (Entwurf)</oddHeader>
    <oddFooter>&amp;L&amp;6&amp;F &amp;A
&amp;D&amp;C&amp;8&amp;P von &amp;N</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13</vt:i4>
      </vt:variant>
      <vt:variant>
        <vt:lpstr>Benannte Bereiche</vt:lpstr>
      </vt:variant>
      <vt:variant>
        <vt:i4>19</vt:i4>
      </vt:variant>
    </vt:vector>
  </HeadingPairs>
  <TitlesOfParts>
    <vt:vector size="32" baseType="lpstr">
      <vt:lpstr>Referenz</vt:lpstr>
      <vt:lpstr>Speiseplan</vt:lpstr>
      <vt:lpstr>Kalkulation</vt:lpstr>
      <vt:lpstr>Memmingen</vt:lpstr>
      <vt:lpstr>Großhandel</vt:lpstr>
      <vt:lpstr>Gewürze_Weber</vt:lpstr>
      <vt:lpstr>Gefro</vt:lpstr>
      <vt:lpstr>Naturkost_Kling</vt:lpstr>
      <vt:lpstr>Rezepte_1</vt:lpstr>
      <vt:lpstr>Rezepte</vt:lpstr>
      <vt:lpstr>zu erledigen</vt:lpstr>
      <vt:lpstr>Ideen fürs nächste Jahr</vt:lpstr>
      <vt:lpstr>Speiseplan (Entwurf)</vt:lpstr>
      <vt:lpstr>ABBAU</vt:lpstr>
      <vt:lpstr>ABBAU_FREITAG</vt:lpstr>
      <vt:lpstr>AUFBAU</vt:lpstr>
      <vt:lpstr>AUFBAU_DATUM</vt:lpstr>
      <vt:lpstr>Gefro!Druckbereich</vt:lpstr>
      <vt:lpstr>Gewürze_Weber!Druckbereich</vt:lpstr>
      <vt:lpstr>Großhandel!Druckbereich</vt:lpstr>
      <vt:lpstr>Kalkulation!Druckbereich</vt:lpstr>
      <vt:lpstr>Memmingen!Druckbereich</vt:lpstr>
      <vt:lpstr>Naturkost_Kling!Druckbereich</vt:lpstr>
      <vt:lpstr>Referenz!Druckbereich</vt:lpstr>
      <vt:lpstr>Rezepte_1!Druckbereich</vt:lpstr>
      <vt:lpstr>'Speiseplan (Entwurf)'!Druckbereich</vt:lpstr>
      <vt:lpstr>ELTERNSONNTAG</vt:lpstr>
      <vt:lpstr>FLEISCHLOS</vt:lpstr>
      <vt:lpstr>FLEISCHLOS_2</vt:lpstr>
      <vt:lpstr>TEILNEHMER</vt:lpstr>
      <vt:lpstr>TEILNEHMER_2</vt:lpstr>
      <vt:lpstr>WOCHENENDE</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Wolfgang Anders</dc:creator>
  <cp:lastModifiedBy>Roland Just</cp:lastModifiedBy>
  <cp:revision>37</cp:revision>
  <cp:lastPrinted>2016-07-14T17:22:57Z</cp:lastPrinted>
  <dcterms:created xsi:type="dcterms:W3CDTF">2003-05-18T18:13:50Z</dcterms:created>
  <dcterms:modified xsi:type="dcterms:W3CDTF">2016-07-14T18:59:09Z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r8>-1158635175</vt:r8>
  </property>
  <property fmtid="{D5CDD505-2E9C-101B-9397-08002B2CF9AE}" pid="3" name="_AuthorEmail">
    <vt:lpwstr>Claudia.Just@freenet.de</vt:lpwstr>
  </property>
  <property fmtid="{D5CDD505-2E9C-101B-9397-08002B2CF9AE}" pid="4" name="_AuthorEmailDisplayName">
    <vt:lpwstr>Claudia Just</vt:lpwstr>
  </property>
  <property fmtid="{D5CDD505-2E9C-101B-9397-08002B2CF9AE}" pid="5" name="_EmailSubject">
    <vt:lpwstr>Zeltlager</vt:lpwstr>
  </property>
</Properties>
</file>